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12270" tabRatio="700"/>
  </bookViews>
  <sheets>
    <sheet name="Resistor Calculation" sheetId="10" r:id="rId1"/>
    <sheet name="True Mean Analysis" sheetId="1" r:id="rId2"/>
    <sheet name="True Mean Chart" sheetId="4" r:id="rId3"/>
    <sheet name="Difference in Means Analysis" sheetId="2" r:id="rId4"/>
    <sheet name="Difference in Means Chart" sheetId="5" r:id="rId5"/>
  </sheets>
  <calcPr calcId="145621"/>
</workbook>
</file>

<file path=xl/calcChain.xml><?xml version="1.0" encoding="utf-8"?>
<calcChain xmlns="http://schemas.openxmlformats.org/spreadsheetml/2006/main">
  <c r="N19" i="10" l="1"/>
  <c r="H19" i="10"/>
  <c r="B19" i="10"/>
  <c r="N17" i="10" l="1"/>
  <c r="Q14" i="10"/>
  <c r="Q13" i="10"/>
  <c r="Q12" i="10"/>
  <c r="Q11" i="10"/>
  <c r="Q10" i="10"/>
  <c r="Q9" i="10"/>
  <c r="Q8" i="10"/>
  <c r="Q7" i="10"/>
  <c r="Q6" i="10"/>
  <c r="H18" i="10"/>
  <c r="H17" i="10"/>
  <c r="H16" i="10"/>
  <c r="H20" i="10" s="1"/>
  <c r="H21" i="10" s="1"/>
  <c r="B16" i="10"/>
  <c r="B20" i="10" s="1"/>
  <c r="N18" i="10" l="1"/>
  <c r="N16" i="10"/>
  <c r="N20" i="10" s="1"/>
  <c r="N21" i="10" s="1"/>
  <c r="N23" i="10" s="1"/>
  <c r="H23" i="10"/>
  <c r="H22" i="10"/>
  <c r="N22" i="10" l="1"/>
  <c r="B18" i="10" l="1"/>
  <c r="B21" i="10" s="1"/>
  <c r="B17" i="10"/>
  <c r="K14" i="10"/>
  <c r="K13" i="10"/>
  <c r="K12" i="10"/>
  <c r="K11" i="10"/>
  <c r="K10" i="10"/>
  <c r="K9" i="10"/>
  <c r="K8" i="10"/>
  <c r="K7" i="10"/>
  <c r="K6" i="10"/>
  <c r="E14" i="10"/>
  <c r="E13" i="10"/>
  <c r="E12" i="10"/>
  <c r="E11" i="10"/>
  <c r="E10" i="10"/>
  <c r="E9" i="10"/>
  <c r="E8" i="10"/>
  <c r="E7" i="10"/>
  <c r="E6" i="10"/>
  <c r="B23" i="10" l="1"/>
  <c r="B22" i="10"/>
  <c r="E27" i="1"/>
  <c r="E26" i="1"/>
  <c r="E25" i="1"/>
  <c r="E24" i="1"/>
  <c r="E23" i="1"/>
  <c r="E22" i="1"/>
  <c r="E21" i="1"/>
  <c r="E20" i="1"/>
  <c r="E19" i="1"/>
  <c r="E7" i="1"/>
  <c r="E8" i="1"/>
  <c r="E9" i="1"/>
  <c r="E10" i="1"/>
  <c r="E11" i="1"/>
  <c r="E12" i="1"/>
  <c r="E13" i="1"/>
  <c r="E14" i="1"/>
  <c r="E6" i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6" i="2"/>
  <c r="F6" i="2" s="1"/>
  <c r="D24" i="2"/>
  <c r="E24" i="2" s="1"/>
  <c r="D20" i="2"/>
  <c r="E20" i="2" s="1"/>
  <c r="D26" i="2"/>
  <c r="E26" i="2" s="1"/>
  <c r="G13" i="2"/>
  <c r="G11" i="2"/>
  <c r="D22" i="2"/>
  <c r="E22" i="2" s="1"/>
  <c r="G9" i="2"/>
  <c r="G7" i="2"/>
  <c r="F10" i="1"/>
  <c r="J11" i="1"/>
  <c r="F12" i="1"/>
  <c r="F13" i="1"/>
  <c r="J13" i="1"/>
  <c r="F14" i="1"/>
  <c r="F20" i="1"/>
  <c r="F21" i="1"/>
  <c r="F22" i="1"/>
  <c r="F23" i="1"/>
  <c r="F24" i="1"/>
  <c r="F25" i="1"/>
  <c r="F26" i="1"/>
  <c r="F27" i="1"/>
  <c r="F19" i="1"/>
  <c r="J7" i="1"/>
  <c r="F8" i="1"/>
  <c r="J8" i="1"/>
  <c r="J9" i="1"/>
  <c r="F6" i="1"/>
  <c r="J6" i="1"/>
  <c r="F26" i="2" l="1"/>
  <c r="G12" i="1"/>
  <c r="F7" i="1"/>
  <c r="G7" i="1" s="1"/>
  <c r="H8" i="1"/>
  <c r="F9" i="1"/>
  <c r="G9" i="1" s="1"/>
  <c r="G8" i="1"/>
  <c r="J14" i="1"/>
  <c r="J12" i="1"/>
  <c r="H6" i="1"/>
  <c r="H13" i="1"/>
  <c r="H14" i="1"/>
  <c r="G14" i="1"/>
  <c r="H12" i="1"/>
  <c r="G13" i="1"/>
  <c r="G6" i="2"/>
  <c r="G12" i="2"/>
  <c r="F24" i="2"/>
  <c r="H24" i="2" s="1"/>
  <c r="F20" i="2"/>
  <c r="F11" i="1"/>
  <c r="H11" i="1" s="1"/>
  <c r="G8" i="2"/>
  <c r="G10" i="2"/>
  <c r="G14" i="2"/>
  <c r="G6" i="1"/>
  <c r="D19" i="2"/>
  <c r="E19" i="2" s="1"/>
  <c r="F19" i="2" s="1"/>
  <c r="D21" i="2"/>
  <c r="E21" i="2" s="1"/>
  <c r="F21" i="2" s="1"/>
  <c r="D23" i="2"/>
  <c r="E23" i="2" s="1"/>
  <c r="F23" i="2" s="1"/>
  <c r="D25" i="2"/>
  <c r="E25" i="2" s="1"/>
  <c r="F25" i="2" s="1"/>
  <c r="D27" i="2"/>
  <c r="E27" i="2" s="1"/>
  <c r="F27" i="2" s="1"/>
  <c r="F22" i="2"/>
  <c r="H22" i="2" s="1"/>
  <c r="G25" i="1"/>
  <c r="H25" i="1"/>
  <c r="H19" i="1"/>
  <c r="G19" i="1"/>
  <c r="H26" i="1"/>
  <c r="G26" i="1"/>
  <c r="H24" i="1"/>
  <c r="G24" i="1"/>
  <c r="H22" i="1"/>
  <c r="G22" i="1"/>
  <c r="G20" i="1"/>
  <c r="H20" i="1"/>
  <c r="G20" i="2"/>
  <c r="H20" i="2"/>
  <c r="G22" i="2"/>
  <c r="G24" i="2"/>
  <c r="G26" i="2"/>
  <c r="H26" i="2"/>
  <c r="H27" i="1"/>
  <c r="G27" i="1"/>
  <c r="H23" i="1"/>
  <c r="G23" i="1"/>
  <c r="G21" i="1"/>
  <c r="H21" i="1"/>
  <c r="G10" i="1"/>
  <c r="H10" i="1"/>
  <c r="J10" i="1"/>
  <c r="H23" i="2" l="1"/>
  <c r="G23" i="2"/>
  <c r="H9" i="1"/>
  <c r="H7" i="1"/>
  <c r="H25" i="2"/>
  <c r="G25" i="2"/>
  <c r="G27" i="2"/>
  <c r="H27" i="2"/>
  <c r="H19" i="2"/>
  <c r="G19" i="2"/>
  <c r="H21" i="2"/>
  <c r="G11" i="1"/>
  <c r="G21" i="2"/>
</calcChain>
</file>

<file path=xl/sharedStrings.xml><?xml version="1.0" encoding="utf-8"?>
<sst xmlns="http://schemas.openxmlformats.org/spreadsheetml/2006/main" count="84" uniqueCount="36">
  <si>
    <t>ME 430 Assignment 2 - Confidence Intervals</t>
  </si>
  <si>
    <t>Data</t>
  </si>
  <si>
    <t>Mean  (per run)</t>
  </si>
  <si>
    <t>Std Dev</t>
  </si>
  <si>
    <t>t value</t>
  </si>
  <si>
    <t>Tolerance</t>
  </si>
  <si>
    <t>t*S/sqrt N</t>
  </si>
  <si>
    <t>High Value</t>
  </si>
  <si>
    <t>Low Value</t>
  </si>
  <si>
    <t>Mean</t>
  </si>
  <si>
    <t>Difference</t>
  </si>
  <si>
    <t>Mean_A-Mean_B</t>
  </si>
  <si>
    <t>Variance</t>
  </si>
  <si>
    <t>Pooled</t>
  </si>
  <si>
    <t>D.O.F.</t>
  </si>
  <si>
    <t>Upper</t>
  </si>
  <si>
    <t>Bound</t>
  </si>
  <si>
    <t xml:space="preserve">Lower </t>
  </si>
  <si>
    <t xml:space="preserve">Pooled </t>
  </si>
  <si>
    <t>True Mean</t>
  </si>
  <si>
    <t>2 Std Dev</t>
  </si>
  <si>
    <t>T.INV.2T</t>
  </si>
  <si>
    <t>Resistor 1</t>
  </si>
  <si>
    <t>Resistor 2</t>
  </si>
  <si>
    <t>Stdev</t>
  </si>
  <si>
    <t>ME 430 Confidence Interval Activity Analysis</t>
  </si>
  <si>
    <t>N</t>
  </si>
  <si>
    <t>High Tolerance</t>
  </si>
  <si>
    <t>Low Tolerance</t>
  </si>
  <si>
    <t>Value of t</t>
  </si>
  <si>
    <t>Resistor 3</t>
  </si>
  <si>
    <t>Unmodified</t>
  </si>
  <si>
    <t>Modified</t>
  </si>
  <si>
    <t>Small Sample Statistics Activity 2 - True Mean</t>
  </si>
  <si>
    <t>True Mean Tolerance</t>
  </si>
  <si>
    <t>2 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</si>
</sst>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Confidence Interval on True Mean</a:t>
            </a:r>
          </a:p>
        </c:rich>
      </c:tx>
      <c:layout>
        <c:manualLayout>
          <c:xMode val="edge"/>
          <c:yMode val="edge"/>
          <c:x val="0.3917869034406215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89419163891968E-2"/>
          <c:y val="0.11256117455138662"/>
          <c:w val="0.79282278949315577"/>
          <c:h val="0.78140293637846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'True Mean Analysis'!$A$4</c:f>
              <c:strCache>
                <c:ptCount val="1"/>
                <c:pt idx="0">
                  <c:v>Unmodified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'True Mean Analysis'!$F$6:$F$14</c:f>
                <c:numCache>
                  <c:formatCode>General</c:formatCode>
                  <c:ptCount val="9"/>
                  <c:pt idx="0">
                    <c:v>0.50313193065835116</c:v>
                  </c:pt>
                  <c:pt idx="1">
                    <c:v>0.13912293966608574</c:v>
                  </c:pt>
                  <c:pt idx="2">
                    <c:v>8.9095999999999995E-2</c:v>
                  </c:pt>
                  <c:pt idx="3">
                    <c:v>6.9522036702041448E-2</c:v>
                  </c:pt>
                  <c:pt idx="4">
                    <c:v>5.8777955867825152E-2</c:v>
                  </c:pt>
                  <c:pt idx="5">
                    <c:v>5.1793227665400426E-2</c:v>
                  </c:pt>
                  <c:pt idx="6">
                    <c:v>4.6824611050173173E-2</c:v>
                  </c:pt>
                  <c:pt idx="7">
                    <c:v>4.3045333333333331E-2</c:v>
                  </c:pt>
                  <c:pt idx="8">
                    <c:v>4.0057203576884894E-2</c:v>
                  </c:pt>
                </c:numCache>
              </c:numRef>
            </c:plus>
            <c:minus>
              <c:numRef>
                <c:f>'True Mean Analysis'!$F$6:$F$14</c:f>
                <c:numCache>
                  <c:formatCode>General</c:formatCode>
                  <c:ptCount val="9"/>
                  <c:pt idx="0">
                    <c:v>0.50313193065835116</c:v>
                  </c:pt>
                  <c:pt idx="1">
                    <c:v>0.13912293966608574</c:v>
                  </c:pt>
                  <c:pt idx="2">
                    <c:v>8.9095999999999995E-2</c:v>
                  </c:pt>
                  <c:pt idx="3">
                    <c:v>6.9522036702041448E-2</c:v>
                  </c:pt>
                  <c:pt idx="4">
                    <c:v>5.8777955867825152E-2</c:v>
                  </c:pt>
                  <c:pt idx="5">
                    <c:v>5.1793227665400426E-2</c:v>
                  </c:pt>
                  <c:pt idx="6">
                    <c:v>4.6824611050173173E-2</c:v>
                  </c:pt>
                  <c:pt idx="7">
                    <c:v>4.3045333333333331E-2</c:v>
                  </c:pt>
                  <c:pt idx="8">
                    <c:v>4.0057203576884894E-2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'True Mean Analysis'!$A$6:$A$14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'True Mean Analysis'!$B$6:$B$14</c:f>
              <c:numCache>
                <c:formatCode>General</c:formatCode>
                <c:ptCount val="9"/>
                <c:pt idx="0">
                  <c:v>13.45</c:v>
                </c:pt>
                <c:pt idx="1">
                  <c:v>13.45</c:v>
                </c:pt>
                <c:pt idx="2">
                  <c:v>13.45</c:v>
                </c:pt>
                <c:pt idx="3">
                  <c:v>13.45</c:v>
                </c:pt>
                <c:pt idx="4">
                  <c:v>13.45</c:v>
                </c:pt>
                <c:pt idx="5">
                  <c:v>13.45</c:v>
                </c:pt>
                <c:pt idx="6">
                  <c:v>13.45</c:v>
                </c:pt>
                <c:pt idx="7">
                  <c:v>13.45</c:v>
                </c:pt>
                <c:pt idx="8">
                  <c:v>13.45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B3-455E-8072-B1C64CD4BFBC}"/>
            </c:ext>
          </c:extLst>
        </c:ser>
        <c:ser>
          <c:idx val="1"/>
          <c:order val="1"/>
          <c:tx>
            <c:strRef>
              <c:f>'True Mean Analysis'!$A$17</c:f>
              <c:strCache>
                <c:ptCount val="1"/>
                <c:pt idx="0">
                  <c:v>Modified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'True Mean Analysis'!$F$19:$F$27</c:f>
                <c:numCache>
                  <c:formatCode>General</c:formatCode>
                  <c:ptCount val="9"/>
                  <c:pt idx="0">
                    <c:v>0.66485290836996414</c:v>
                  </c:pt>
                  <c:pt idx="1">
                    <c:v>0.18384102741589903</c:v>
                  </c:pt>
                  <c:pt idx="2">
                    <c:v>0.11773399999999999</c:v>
                  </c:pt>
                  <c:pt idx="3">
                    <c:v>9.1868405641983342E-2</c:v>
                  </c:pt>
                  <c:pt idx="4">
                    <c:v>7.7670870253911797E-2</c:v>
                  </c:pt>
                  <c:pt idx="5">
                    <c:v>6.8441050843564846E-2</c:v>
                  </c:pt>
                  <c:pt idx="6">
                    <c:v>6.1875378887728837E-2</c:v>
                  </c:pt>
                  <c:pt idx="7">
                    <c:v>5.6881333333333332E-2</c:v>
                  </c:pt>
                  <c:pt idx="8">
                    <c:v>5.293273329802646E-2</c:v>
                  </c:pt>
                </c:numCache>
              </c:numRef>
            </c:plus>
            <c:minus>
              <c:numRef>
                <c:f>'True Mean Analysis'!$F$19:$F$27</c:f>
                <c:numCache>
                  <c:formatCode>General</c:formatCode>
                  <c:ptCount val="9"/>
                  <c:pt idx="0">
                    <c:v>0.66485290836996414</c:v>
                  </c:pt>
                  <c:pt idx="1">
                    <c:v>0.18384102741589903</c:v>
                  </c:pt>
                  <c:pt idx="2">
                    <c:v>0.11773399999999999</c:v>
                  </c:pt>
                  <c:pt idx="3">
                    <c:v>9.1868405641983342E-2</c:v>
                  </c:pt>
                  <c:pt idx="4">
                    <c:v>7.7670870253911797E-2</c:v>
                  </c:pt>
                  <c:pt idx="5">
                    <c:v>6.8441050843564846E-2</c:v>
                  </c:pt>
                  <c:pt idx="6">
                    <c:v>6.1875378887728837E-2</c:v>
                  </c:pt>
                  <c:pt idx="7">
                    <c:v>5.6881333333333332E-2</c:v>
                  </c:pt>
                  <c:pt idx="8">
                    <c:v>5.293273329802646E-2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'True Mean Analysis'!$A$19:$A$27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3.2</c:v>
                </c:pt>
                <c:pt idx="2">
                  <c:v>4.2</c:v>
                </c:pt>
                <c:pt idx="3">
                  <c:v>5.2</c:v>
                </c:pt>
                <c:pt idx="4">
                  <c:v>6.2</c:v>
                </c:pt>
                <c:pt idx="5">
                  <c:v>7.2</c:v>
                </c:pt>
                <c:pt idx="6">
                  <c:v>8.1999999999999993</c:v>
                </c:pt>
                <c:pt idx="7">
                  <c:v>9.1999999999999993</c:v>
                </c:pt>
                <c:pt idx="8">
                  <c:v>10.199999999999999</c:v>
                </c:pt>
              </c:numCache>
            </c:numRef>
          </c:xVal>
          <c:yVal>
            <c:numRef>
              <c:f>'True Mean Analysis'!$B$19:$B$27</c:f>
              <c:numCache>
                <c:formatCode>General</c:formatCode>
                <c:ptCount val="9"/>
                <c:pt idx="0">
                  <c:v>13.32</c:v>
                </c:pt>
                <c:pt idx="1">
                  <c:v>13.32</c:v>
                </c:pt>
                <c:pt idx="2">
                  <c:v>13.32</c:v>
                </c:pt>
                <c:pt idx="3">
                  <c:v>13.32</c:v>
                </c:pt>
                <c:pt idx="4">
                  <c:v>13.32</c:v>
                </c:pt>
                <c:pt idx="5">
                  <c:v>13.32</c:v>
                </c:pt>
                <c:pt idx="6">
                  <c:v>13.32</c:v>
                </c:pt>
                <c:pt idx="7">
                  <c:v>13.32</c:v>
                </c:pt>
                <c:pt idx="8">
                  <c:v>13.32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B3-455E-8072-B1C64CD4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81120"/>
        <c:axId val="72987392"/>
      </c:scatterChart>
      <c:valAx>
        <c:axId val="729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Runs in Data</a:t>
                </a:r>
              </a:p>
            </c:rich>
          </c:tx>
          <c:layout>
            <c:manualLayout>
              <c:xMode val="edge"/>
              <c:yMode val="edge"/>
              <c:x val="0.3917869034406215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87392"/>
        <c:crosses val="autoZero"/>
        <c:crossBetween val="midCat"/>
        <c:majorUnit val="1"/>
      </c:valAx>
      <c:valAx>
        <c:axId val="72987392"/>
        <c:scaling>
          <c:orientation val="minMax"/>
          <c:max val="14"/>
          <c:min val="12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Value and 95% Confidence Interval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8711256117455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81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97188309285991"/>
          <c:y val="0.46818923327895595"/>
          <c:w val="0.10358860525342212"/>
          <c:h val="0.11364872213159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Difference in True Means</a:t>
            </a:r>
          </a:p>
        </c:rich>
      </c:tx>
      <c:layout>
        <c:manualLayout>
          <c:xMode val="edge"/>
          <c:yMode val="edge"/>
          <c:x val="0.3917869034406215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79134295227528E-2"/>
          <c:y val="0.12234910277324633"/>
          <c:w val="0.88013318534961149"/>
          <c:h val="0.77161500815660689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'Difference in Means Analysis'!$F$19:$F$27</c:f>
                <c:numCache>
                  <c:formatCode>General</c:formatCode>
                  <c:ptCount val="9"/>
                  <c:pt idx="0">
                    <c:v>0.28234058356567365</c:v>
                  </c:pt>
                  <c:pt idx="1">
                    <c:v>0.14875804919374558</c:v>
                  </c:pt>
                  <c:pt idx="2">
                    <c:v>0.11353776459161191</c:v>
                  </c:pt>
                  <c:pt idx="3">
                    <c:v>9.5703338997587692E-2</c:v>
                  </c:pt>
                  <c:pt idx="4">
                    <c:v>8.4414807971319922E-2</c:v>
                  </c:pt>
                  <c:pt idx="5">
                    <c:v>7.6422794548274386E-2</c:v>
                  </c:pt>
                  <c:pt idx="6">
                    <c:v>7.0370578701788686E-2</c:v>
                  </c:pt>
                  <c:pt idx="7">
                    <c:v>6.5576346421270845E-2</c:v>
                  </c:pt>
                  <c:pt idx="8">
                    <c:v>6.1654097905895038E-2</c:v>
                  </c:pt>
                </c:numCache>
              </c:numRef>
            </c:plus>
            <c:minus>
              <c:numRef>
                <c:f>'Difference in Means Analysis'!$F$19:$F$27</c:f>
                <c:numCache>
                  <c:formatCode>General</c:formatCode>
                  <c:ptCount val="9"/>
                  <c:pt idx="0">
                    <c:v>0.28234058356567365</c:v>
                  </c:pt>
                  <c:pt idx="1">
                    <c:v>0.14875804919374558</c:v>
                  </c:pt>
                  <c:pt idx="2">
                    <c:v>0.11353776459161191</c:v>
                  </c:pt>
                  <c:pt idx="3">
                    <c:v>9.5703338997587692E-2</c:v>
                  </c:pt>
                  <c:pt idx="4">
                    <c:v>8.4414807971319922E-2</c:v>
                  </c:pt>
                  <c:pt idx="5">
                    <c:v>7.6422794548274386E-2</c:v>
                  </c:pt>
                  <c:pt idx="6">
                    <c:v>7.0370578701788686E-2</c:v>
                  </c:pt>
                  <c:pt idx="7">
                    <c:v>6.5576346421270845E-2</c:v>
                  </c:pt>
                  <c:pt idx="8">
                    <c:v>6.1654097905895038E-2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'Difference in Means Analysis'!$A$19:$A$27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'Difference in Means Analysis'!$G$6:$G$14</c:f>
              <c:numCache>
                <c:formatCode>0.0000</c:formatCode>
                <c:ptCount val="9"/>
                <c:pt idx="0">
                  <c:v>0.12999999999999901</c:v>
                </c:pt>
                <c:pt idx="1">
                  <c:v>0.12999999999999901</c:v>
                </c:pt>
                <c:pt idx="2">
                  <c:v>0.12999999999999901</c:v>
                </c:pt>
                <c:pt idx="3">
                  <c:v>0.12999999999999901</c:v>
                </c:pt>
                <c:pt idx="4">
                  <c:v>0.12999999999999901</c:v>
                </c:pt>
                <c:pt idx="5">
                  <c:v>0.12999999999999901</c:v>
                </c:pt>
                <c:pt idx="6">
                  <c:v>0.12999999999999901</c:v>
                </c:pt>
                <c:pt idx="7">
                  <c:v>0.12999999999999901</c:v>
                </c:pt>
                <c:pt idx="8">
                  <c:v>0.12999999999999901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DC-41A5-BBCB-A0504EE3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57248"/>
        <c:axId val="72759168"/>
      </c:scatterChart>
      <c:valAx>
        <c:axId val="727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Samples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9168"/>
        <c:crossesAt val="-6"/>
        <c:crossBetween val="midCat"/>
      </c:valAx>
      <c:valAx>
        <c:axId val="7275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 and Confidence (95%)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3768352365415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7248"/>
        <c:crossesAt val="0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D6" sqref="D6"/>
    </sheetView>
  </sheetViews>
  <sheetFormatPr defaultRowHeight="12.75" x14ac:dyDescent="0.2"/>
  <cols>
    <col min="1" max="1" width="19.85546875" customWidth="1"/>
    <col min="4" max="4" width="7" bestFit="1" customWidth="1"/>
    <col min="5" max="5" width="12" bestFit="1" customWidth="1"/>
    <col min="7" max="7" width="18.5703125" bestFit="1" customWidth="1"/>
    <col min="8" max="8" width="10.7109375" customWidth="1"/>
    <col min="10" max="10" width="7" bestFit="1" customWidth="1"/>
    <col min="11" max="11" width="12" bestFit="1" customWidth="1"/>
    <col min="13" max="13" width="18.5703125" bestFit="1" customWidth="1"/>
    <col min="14" max="14" width="10.7109375" customWidth="1"/>
    <col min="16" max="16" width="7" bestFit="1" customWidth="1"/>
    <col min="17" max="17" width="12" bestFit="1" customWidth="1"/>
  </cols>
  <sheetData>
    <row r="1" spans="1:17" s="3" customFormat="1" ht="15.75" x14ac:dyDescent="0.25">
      <c r="A1" s="3" t="s">
        <v>25</v>
      </c>
    </row>
    <row r="3" spans="1:17" x14ac:dyDescent="0.2">
      <c r="A3" s="1" t="s">
        <v>22</v>
      </c>
      <c r="B3" s="1" t="s">
        <v>1</v>
      </c>
      <c r="C3" s="1"/>
      <c r="D3" s="1" t="s">
        <v>4</v>
      </c>
      <c r="E3" s="7" t="s">
        <v>21</v>
      </c>
      <c r="F3" s="7"/>
      <c r="G3" s="1" t="s">
        <v>23</v>
      </c>
      <c r="H3" s="1" t="s">
        <v>1</v>
      </c>
      <c r="I3" s="1"/>
      <c r="J3" s="1" t="s">
        <v>4</v>
      </c>
      <c r="K3" s="7" t="s">
        <v>21</v>
      </c>
      <c r="M3" s="1" t="s">
        <v>30</v>
      </c>
      <c r="N3" s="1" t="s">
        <v>1</v>
      </c>
      <c r="O3" s="1"/>
      <c r="P3" s="1" t="s">
        <v>4</v>
      </c>
      <c r="Q3" s="7" t="s">
        <v>21</v>
      </c>
    </row>
    <row r="4" spans="1:17" x14ac:dyDescent="0.2">
      <c r="D4" s="2">
        <v>0.95</v>
      </c>
      <c r="E4" s="6">
        <v>0.05</v>
      </c>
      <c r="F4" s="6"/>
      <c r="J4" s="2">
        <v>0.95</v>
      </c>
      <c r="K4" s="6">
        <v>0.05</v>
      </c>
      <c r="P4" s="2">
        <v>0.95</v>
      </c>
      <c r="Q4" s="6">
        <v>0.05</v>
      </c>
    </row>
    <row r="5" spans="1:17" x14ac:dyDescent="0.2">
      <c r="A5">
        <v>1</v>
      </c>
      <c r="B5" s="4">
        <v>19.757999999999999</v>
      </c>
      <c r="C5" s="4"/>
      <c r="G5">
        <v>1</v>
      </c>
      <c r="H5">
        <v>10.256</v>
      </c>
      <c r="M5">
        <v>1</v>
      </c>
      <c r="N5">
        <v>1.0120257366936822</v>
      </c>
    </row>
    <row r="6" spans="1:17" x14ac:dyDescent="0.2">
      <c r="A6">
        <v>2</v>
      </c>
      <c r="B6" s="4">
        <v>21.423999999999999</v>
      </c>
      <c r="C6" s="4"/>
      <c r="D6">
        <v>12.706</v>
      </c>
      <c r="E6">
        <f t="shared" ref="E6:E14" si="0">_xlfn.T.INV.2T($E$4,A6-1)</f>
        <v>12.706204736174707</v>
      </c>
      <c r="G6">
        <v>2</v>
      </c>
      <c r="H6">
        <v>10.128</v>
      </c>
      <c r="J6">
        <v>12.706</v>
      </c>
      <c r="K6">
        <f t="shared" ref="K6:K14" si="1">_xlfn.T.INV.2T($E$4,G6-1)</f>
        <v>12.706204736174707</v>
      </c>
      <c r="M6">
        <v>2</v>
      </c>
      <c r="N6">
        <v>0.95242750374668883</v>
      </c>
      <c r="P6">
        <v>12.706</v>
      </c>
      <c r="Q6">
        <f t="shared" ref="Q6:Q14" si="2">_xlfn.T.INV.2T($E$4,M6-1)</f>
        <v>12.706204736174707</v>
      </c>
    </row>
    <row r="7" spans="1:17" x14ac:dyDescent="0.2">
      <c r="A7">
        <v>3</v>
      </c>
      <c r="B7" s="4">
        <v>19.082999999999998</v>
      </c>
      <c r="C7" s="4"/>
      <c r="D7">
        <v>4.3029999999999999</v>
      </c>
      <c r="E7">
        <f t="shared" si="0"/>
        <v>4.3026527297494637</v>
      </c>
      <c r="G7">
        <v>3</v>
      </c>
      <c r="H7">
        <v>9.8450000000000006</v>
      </c>
      <c r="J7">
        <v>4.3029999999999999</v>
      </c>
      <c r="K7">
        <f t="shared" si="1"/>
        <v>4.3026527297494637</v>
      </c>
      <c r="M7">
        <v>3</v>
      </c>
      <c r="N7">
        <v>0.94792093098314456</v>
      </c>
      <c r="P7">
        <v>4.3029999999999999</v>
      </c>
      <c r="Q7">
        <f t="shared" si="2"/>
        <v>4.3026527297494637</v>
      </c>
    </row>
    <row r="8" spans="1:17" x14ac:dyDescent="0.2">
      <c r="A8">
        <v>4</v>
      </c>
      <c r="B8" s="4">
        <v>20.876000000000001</v>
      </c>
      <c r="C8" s="4"/>
      <c r="D8">
        <v>3.1819999999999999</v>
      </c>
      <c r="E8">
        <f t="shared" si="0"/>
        <v>3.1824463052837091</v>
      </c>
      <c r="G8">
        <v>4</v>
      </c>
      <c r="H8">
        <v>10.004</v>
      </c>
      <c r="J8">
        <v>3.1819999999999999</v>
      </c>
      <c r="K8">
        <f t="shared" si="1"/>
        <v>3.1824463052837091</v>
      </c>
      <c r="M8">
        <v>4</v>
      </c>
      <c r="N8">
        <v>0.97869067442532476</v>
      </c>
      <c r="P8">
        <v>3.1819999999999999</v>
      </c>
      <c r="Q8">
        <f t="shared" si="2"/>
        <v>3.1824463052837091</v>
      </c>
    </row>
    <row r="9" spans="1:17" x14ac:dyDescent="0.2">
      <c r="A9">
        <v>5</v>
      </c>
      <c r="B9" s="4">
        <v>21.413</v>
      </c>
      <c r="C9" s="4"/>
      <c r="D9">
        <v>2.7759999999999998</v>
      </c>
      <c r="E9">
        <f t="shared" si="0"/>
        <v>2.7764451051977934</v>
      </c>
      <c r="G9">
        <v>5</v>
      </c>
      <c r="H9">
        <v>9.9740000000000002</v>
      </c>
      <c r="J9">
        <v>2.7759999999999998</v>
      </c>
      <c r="K9">
        <f t="shared" si="1"/>
        <v>2.7764451051977934</v>
      </c>
      <c r="M9">
        <v>5</v>
      </c>
      <c r="N9">
        <v>1.0106449480097417</v>
      </c>
      <c r="P9">
        <v>2.7759999999999998</v>
      </c>
      <c r="Q9">
        <f t="shared" si="2"/>
        <v>2.7764451051977934</v>
      </c>
    </row>
    <row r="10" spans="1:17" x14ac:dyDescent="0.2">
      <c r="A10">
        <v>6</v>
      </c>
      <c r="B10" s="4">
        <v>22.466000000000001</v>
      </c>
      <c r="C10" s="4"/>
      <c r="D10">
        <v>2.5710000000000002</v>
      </c>
      <c r="E10">
        <f t="shared" si="0"/>
        <v>2.570581835636315</v>
      </c>
      <c r="G10">
        <v>6</v>
      </c>
      <c r="H10">
        <v>10.194000000000001</v>
      </c>
      <c r="J10">
        <v>2.5710000000000002</v>
      </c>
      <c r="K10">
        <f t="shared" si="1"/>
        <v>2.570581835636315</v>
      </c>
      <c r="M10">
        <v>6</v>
      </c>
      <c r="N10">
        <v>0.94889393833450963</v>
      </c>
      <c r="P10">
        <v>2.5710000000000002</v>
      </c>
      <c r="Q10">
        <f t="shared" si="2"/>
        <v>2.570581835636315</v>
      </c>
    </row>
    <row r="11" spans="1:17" x14ac:dyDescent="0.2">
      <c r="A11">
        <v>7</v>
      </c>
      <c r="B11" s="4">
        <v>19.771000000000001</v>
      </c>
      <c r="C11" s="4"/>
      <c r="D11">
        <v>2.4470000000000001</v>
      </c>
      <c r="E11">
        <f t="shared" si="0"/>
        <v>2.4469118511449697</v>
      </c>
      <c r="G11">
        <v>7</v>
      </c>
      <c r="H11">
        <v>9.8650000000000002</v>
      </c>
      <c r="J11">
        <v>2.4470000000000001</v>
      </c>
      <c r="K11">
        <f t="shared" si="1"/>
        <v>2.4469118511449697</v>
      </c>
      <c r="M11">
        <v>7</v>
      </c>
      <c r="N11">
        <v>0.96987979137681568</v>
      </c>
      <c r="P11">
        <v>2.4470000000000001</v>
      </c>
      <c r="Q11">
        <f t="shared" si="2"/>
        <v>2.4469118511449697</v>
      </c>
    </row>
    <row r="12" spans="1:17" x14ac:dyDescent="0.2">
      <c r="A12">
        <v>8</v>
      </c>
      <c r="B12" s="4">
        <v>20.614999999999998</v>
      </c>
      <c r="C12" s="4"/>
      <c r="D12">
        <v>2.3650000000000002</v>
      </c>
      <c r="E12">
        <f t="shared" si="0"/>
        <v>2.3646242515927849</v>
      </c>
      <c r="G12">
        <v>8</v>
      </c>
      <c r="H12">
        <v>10.074</v>
      </c>
      <c r="J12">
        <v>2.3650000000000002</v>
      </c>
      <c r="K12">
        <f t="shared" si="1"/>
        <v>2.3646242515927849</v>
      </c>
      <c r="M12">
        <v>8</v>
      </c>
      <c r="N12">
        <v>0.95774925309370407</v>
      </c>
      <c r="P12">
        <v>2.3650000000000002</v>
      </c>
      <c r="Q12">
        <f t="shared" si="2"/>
        <v>2.3646242515927849</v>
      </c>
    </row>
    <row r="13" spans="1:17" x14ac:dyDescent="0.2">
      <c r="A13">
        <v>9</v>
      </c>
      <c r="B13" s="4">
        <v>21.475999999999999</v>
      </c>
      <c r="C13" s="4"/>
      <c r="D13">
        <v>2.306</v>
      </c>
      <c r="E13">
        <f t="shared" si="0"/>
        <v>2.3060041352041671</v>
      </c>
      <c r="G13">
        <v>9</v>
      </c>
      <c r="H13">
        <v>10.068</v>
      </c>
      <c r="J13">
        <v>2.306</v>
      </c>
      <c r="K13">
        <f t="shared" si="1"/>
        <v>2.3060041352041671</v>
      </c>
      <c r="M13">
        <v>9</v>
      </c>
      <c r="N13">
        <v>1.0406328151248831</v>
      </c>
      <c r="P13">
        <v>2.306</v>
      </c>
      <c r="Q13">
        <f t="shared" si="2"/>
        <v>2.3060041352041671</v>
      </c>
    </row>
    <row r="14" spans="1:17" x14ac:dyDescent="0.2">
      <c r="A14">
        <v>10</v>
      </c>
      <c r="B14" s="4">
        <v>21.186</v>
      </c>
      <c r="C14" s="4"/>
      <c r="D14">
        <v>2.262</v>
      </c>
      <c r="E14">
        <f t="shared" si="0"/>
        <v>2.2621571627982053</v>
      </c>
      <c r="G14">
        <v>10</v>
      </c>
      <c r="H14">
        <v>9.9410000000000007</v>
      </c>
      <c r="J14">
        <v>2.262</v>
      </c>
      <c r="K14">
        <f t="shared" si="1"/>
        <v>2.2621571627982053</v>
      </c>
      <c r="M14">
        <v>10</v>
      </c>
      <c r="N14">
        <v>0.98951900530133685</v>
      </c>
      <c r="P14">
        <v>2.262</v>
      </c>
      <c r="Q14">
        <f t="shared" si="2"/>
        <v>2.2621571627982053</v>
      </c>
    </row>
    <row r="15" spans="1:17" x14ac:dyDescent="0.2">
      <c r="B15" s="4"/>
      <c r="C15" s="4"/>
    </row>
    <row r="16" spans="1:17" x14ac:dyDescent="0.2">
      <c r="A16" t="s">
        <v>26</v>
      </c>
      <c r="B16" s="9">
        <f>COUNT(B5:B14)</f>
        <v>10</v>
      </c>
      <c r="C16" s="4"/>
      <c r="G16" t="s">
        <v>26</v>
      </c>
      <c r="H16" s="9">
        <f>COUNT(H5:H14)</f>
        <v>10</v>
      </c>
      <c r="M16" t="s">
        <v>26</v>
      </c>
      <c r="N16" s="9">
        <f>COUNT(N5:N14)</f>
        <v>10</v>
      </c>
    </row>
    <row r="17" spans="1:15" x14ac:dyDescent="0.2">
      <c r="A17" t="s">
        <v>9</v>
      </c>
      <c r="B17" s="5">
        <f>AVERAGE(B5:B14)</f>
        <v>20.806800000000003</v>
      </c>
      <c r="C17" s="4"/>
      <c r="G17" t="s">
        <v>9</v>
      </c>
      <c r="H17" s="5">
        <f>AVERAGE(H5:H14)</f>
        <v>10.034899999999999</v>
      </c>
      <c r="M17" t="s">
        <v>9</v>
      </c>
      <c r="N17" s="5">
        <f>AVERAGE(N5:N14)</f>
        <v>0.9808384597089832</v>
      </c>
    </row>
    <row r="18" spans="1:15" x14ac:dyDescent="0.2">
      <c r="A18" t="s">
        <v>24</v>
      </c>
      <c r="B18" s="5">
        <f>STDEV(B5:B14)</f>
        <v>1.0153765366163985</v>
      </c>
      <c r="C18" s="4"/>
      <c r="G18" t="s">
        <v>24</v>
      </c>
      <c r="H18" s="5">
        <f>STDEV(H5:H14)</f>
        <v>0.13494809701840513</v>
      </c>
      <c r="M18" t="s">
        <v>24</v>
      </c>
      <c r="N18" s="5">
        <f>STDEV(N5:N14)</f>
        <v>3.1764419681359284E-2</v>
      </c>
    </row>
    <row r="19" spans="1:15" x14ac:dyDescent="0.2">
      <c r="A19" t="s">
        <v>35</v>
      </c>
      <c r="B19">
        <f>2*B18</f>
        <v>2.030753073232797</v>
      </c>
      <c r="C19" s="4"/>
      <c r="G19" t="s">
        <v>35</v>
      </c>
      <c r="H19">
        <f>2*H18</f>
        <v>0.26989619403681026</v>
      </c>
      <c r="M19" t="s">
        <v>35</v>
      </c>
      <c r="N19">
        <f>2*N18</f>
        <v>6.3528839362718567E-2</v>
      </c>
    </row>
    <row r="20" spans="1:15" x14ac:dyDescent="0.2">
      <c r="A20" t="s">
        <v>29</v>
      </c>
      <c r="B20" s="5">
        <f>_xlfn.T.INV.2T($E$4,B16-1)</f>
        <v>2.2621571627982053</v>
      </c>
      <c r="C20" t="s">
        <v>21</v>
      </c>
      <c r="G20" t="s">
        <v>29</v>
      </c>
      <c r="H20" s="5">
        <f>_xlfn.T.INV.2T($E$4,H16-1)</f>
        <v>2.2621571627982053</v>
      </c>
      <c r="I20" t="s">
        <v>21</v>
      </c>
      <c r="M20" t="s">
        <v>29</v>
      </c>
      <c r="N20" s="5">
        <f>_xlfn.T.INV.2T($E$4,N16-1)</f>
        <v>2.2621571627982053</v>
      </c>
      <c r="O20" t="s">
        <v>21</v>
      </c>
    </row>
    <row r="21" spans="1:15" x14ac:dyDescent="0.2">
      <c r="A21" t="s">
        <v>34</v>
      </c>
      <c r="B21" s="5">
        <f>B20*B18/SQRT(B16)</f>
        <v>0.7263566176291163</v>
      </c>
      <c r="C21" s="1" t="s">
        <v>6</v>
      </c>
      <c r="G21" t="s">
        <v>34</v>
      </c>
      <c r="H21" s="5">
        <f>H20*H18/SQRT(H16)</f>
        <v>9.653605314971539E-2</v>
      </c>
      <c r="I21" s="1" t="s">
        <v>6</v>
      </c>
      <c r="M21" t="s">
        <v>34</v>
      </c>
      <c r="N21" s="5">
        <f>N20*N18/SQRT(N16)</f>
        <v>2.2722896983210866E-2</v>
      </c>
      <c r="O21" s="1" t="s">
        <v>6</v>
      </c>
    </row>
    <row r="22" spans="1:15" x14ac:dyDescent="0.2">
      <c r="A22" t="s">
        <v>27</v>
      </c>
      <c r="B22" s="5">
        <f>B17+B21</f>
        <v>21.533156617629118</v>
      </c>
      <c r="C22" s="4"/>
      <c r="G22" t="s">
        <v>27</v>
      </c>
      <c r="H22" s="5">
        <f>H17+H21</f>
        <v>10.131436053149715</v>
      </c>
      <c r="M22" t="s">
        <v>27</v>
      </c>
      <c r="N22" s="5">
        <f>N17+N21</f>
        <v>1.0035613566921942</v>
      </c>
    </row>
    <row r="23" spans="1:15" x14ac:dyDescent="0.2">
      <c r="A23" t="s">
        <v>28</v>
      </c>
      <c r="B23" s="4">
        <f>B17-B21</f>
        <v>20.080443382370888</v>
      </c>
      <c r="C23" s="4"/>
      <c r="G23" t="s">
        <v>28</v>
      </c>
      <c r="H23" s="4">
        <f>H17-H21</f>
        <v>9.9383639468502825</v>
      </c>
      <c r="M23" t="s">
        <v>28</v>
      </c>
      <c r="N23" s="4">
        <f>N17-N21</f>
        <v>0.95811556272577236</v>
      </c>
    </row>
    <row r="25" spans="1:15" ht="12.75" customHeight="1" x14ac:dyDescent="0.2">
      <c r="F25" s="7"/>
      <c r="G25" s="1"/>
      <c r="H25" s="1"/>
      <c r="I25" s="1"/>
      <c r="M25" s="1"/>
      <c r="N25" s="1"/>
      <c r="O25" s="1"/>
    </row>
    <row r="26" spans="1:15" x14ac:dyDescent="0.2">
      <c r="F26" s="6"/>
      <c r="G26" s="1"/>
      <c r="H26" s="1"/>
      <c r="I26" s="1"/>
      <c r="M26" s="1"/>
      <c r="N26" s="1"/>
      <c r="O26" s="1"/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37" sqref="D37"/>
    </sheetView>
  </sheetViews>
  <sheetFormatPr defaultRowHeight="12.75" x14ac:dyDescent="0.2"/>
  <cols>
    <col min="1" max="1" width="12.7109375" customWidth="1"/>
    <col min="2" max="2" width="12.42578125" bestFit="1" customWidth="1"/>
  </cols>
  <sheetData>
    <row r="1" spans="1:10" s="3" customFormat="1" ht="15.75" x14ac:dyDescent="0.25">
      <c r="A1" s="3" t="s">
        <v>33</v>
      </c>
    </row>
    <row r="3" spans="1:10" x14ac:dyDescent="0.2">
      <c r="B3" s="10" t="s">
        <v>2</v>
      </c>
      <c r="C3" s="1" t="s">
        <v>3</v>
      </c>
      <c r="D3" s="1" t="s">
        <v>4</v>
      </c>
      <c r="E3" s="7" t="s">
        <v>21</v>
      </c>
      <c r="F3" s="1" t="s">
        <v>5</v>
      </c>
      <c r="G3" s="1" t="s">
        <v>7</v>
      </c>
      <c r="H3" s="1" t="s">
        <v>8</v>
      </c>
      <c r="J3" s="1" t="s">
        <v>20</v>
      </c>
    </row>
    <row r="4" spans="1:10" x14ac:dyDescent="0.2">
      <c r="A4" s="1" t="s">
        <v>31</v>
      </c>
      <c r="B4" s="10"/>
      <c r="C4" s="1"/>
      <c r="D4" s="2">
        <v>0.95</v>
      </c>
      <c r="E4" s="6">
        <v>0.05</v>
      </c>
      <c r="F4" s="1" t="s">
        <v>6</v>
      </c>
      <c r="G4" s="1" t="s">
        <v>19</v>
      </c>
      <c r="H4" s="1" t="s">
        <v>19</v>
      </c>
    </row>
    <row r="5" spans="1:10" x14ac:dyDescent="0.2">
      <c r="A5">
        <v>1</v>
      </c>
    </row>
    <row r="6" spans="1:10" x14ac:dyDescent="0.2">
      <c r="A6">
        <v>2</v>
      </c>
      <c r="B6">
        <v>13.45</v>
      </c>
      <c r="C6" s="5">
        <v>5.6000000000000001E-2</v>
      </c>
      <c r="D6">
        <v>12.706</v>
      </c>
      <c r="E6">
        <f t="shared" ref="E6:E14" si="0">_xlfn.T.INV.2T($E$4,A6-1)</f>
        <v>12.706204736174707</v>
      </c>
      <c r="F6">
        <f t="shared" ref="F6:F14" si="1">D6*C6/(SQRT(A6))</f>
        <v>0.50313193065835116</v>
      </c>
      <c r="G6">
        <f>B6+F6</f>
        <v>13.953131930658351</v>
      </c>
      <c r="H6">
        <f>B6-F6</f>
        <v>12.946868069341647</v>
      </c>
      <c r="J6">
        <f>2*C6</f>
        <v>0.112</v>
      </c>
    </row>
    <row r="7" spans="1:10" x14ac:dyDescent="0.2">
      <c r="A7">
        <v>3</v>
      </c>
      <c r="B7">
        <v>13.45</v>
      </c>
      <c r="C7" s="5">
        <v>5.6000000000000001E-2</v>
      </c>
      <c r="D7">
        <v>4.3029999999999999</v>
      </c>
      <c r="E7">
        <f t="shared" si="0"/>
        <v>4.3026527297494637</v>
      </c>
      <c r="F7">
        <f t="shared" si="1"/>
        <v>0.13912293966608574</v>
      </c>
      <c r="G7">
        <f t="shared" ref="G7:G14" si="2">B7+F7</f>
        <v>13.589122939666085</v>
      </c>
      <c r="H7">
        <f t="shared" ref="H7:H14" si="3">B7-F7</f>
        <v>13.310877060333913</v>
      </c>
      <c r="J7">
        <f t="shared" ref="J7:J14" si="4">2*C7</f>
        <v>0.112</v>
      </c>
    </row>
    <row r="8" spans="1:10" x14ac:dyDescent="0.2">
      <c r="A8">
        <v>4</v>
      </c>
      <c r="B8">
        <v>13.45</v>
      </c>
      <c r="C8" s="5">
        <v>5.6000000000000001E-2</v>
      </c>
      <c r="D8">
        <v>3.1819999999999999</v>
      </c>
      <c r="E8">
        <f t="shared" si="0"/>
        <v>3.1824463052837091</v>
      </c>
      <c r="F8">
        <f t="shared" si="1"/>
        <v>8.9095999999999995E-2</v>
      </c>
      <c r="G8">
        <f t="shared" si="2"/>
        <v>13.539095999999999</v>
      </c>
      <c r="H8">
        <f t="shared" si="3"/>
        <v>13.360904</v>
      </c>
      <c r="J8">
        <f t="shared" si="4"/>
        <v>0.112</v>
      </c>
    </row>
    <row r="9" spans="1:10" x14ac:dyDescent="0.2">
      <c r="A9">
        <v>5</v>
      </c>
      <c r="B9">
        <v>13.45</v>
      </c>
      <c r="C9" s="5">
        <v>5.6000000000000001E-2</v>
      </c>
      <c r="D9">
        <v>2.7759999999999998</v>
      </c>
      <c r="E9">
        <f t="shared" si="0"/>
        <v>2.7764451051977934</v>
      </c>
      <c r="F9">
        <f t="shared" si="1"/>
        <v>6.9522036702041448E-2</v>
      </c>
      <c r="G9">
        <f t="shared" si="2"/>
        <v>13.519522036702041</v>
      </c>
      <c r="H9">
        <f t="shared" si="3"/>
        <v>13.380477963297958</v>
      </c>
      <c r="J9">
        <f t="shared" si="4"/>
        <v>0.112</v>
      </c>
    </row>
    <row r="10" spans="1:10" x14ac:dyDescent="0.2">
      <c r="A10">
        <v>6</v>
      </c>
      <c r="B10">
        <v>13.45</v>
      </c>
      <c r="C10" s="5">
        <v>5.6000000000000001E-2</v>
      </c>
      <c r="D10">
        <v>2.5710000000000002</v>
      </c>
      <c r="E10">
        <f t="shared" si="0"/>
        <v>2.570581835636315</v>
      </c>
      <c r="F10">
        <f t="shared" si="1"/>
        <v>5.8777955867825152E-2</v>
      </c>
      <c r="G10">
        <f t="shared" si="2"/>
        <v>13.508777955867824</v>
      </c>
      <c r="H10">
        <f t="shared" si="3"/>
        <v>13.391222044132174</v>
      </c>
      <c r="J10">
        <f t="shared" si="4"/>
        <v>0.112</v>
      </c>
    </row>
    <row r="11" spans="1:10" x14ac:dyDescent="0.2">
      <c r="A11">
        <v>7</v>
      </c>
      <c r="B11">
        <v>13.45</v>
      </c>
      <c r="C11" s="5">
        <v>5.6000000000000001E-2</v>
      </c>
      <c r="D11">
        <v>2.4470000000000001</v>
      </c>
      <c r="E11">
        <f t="shared" si="0"/>
        <v>2.4469118511449697</v>
      </c>
      <c r="F11">
        <f t="shared" si="1"/>
        <v>5.1793227665400426E-2</v>
      </c>
      <c r="G11">
        <f t="shared" si="2"/>
        <v>13.5017932276654</v>
      </c>
      <c r="H11">
        <f t="shared" si="3"/>
        <v>13.398206772334598</v>
      </c>
      <c r="J11">
        <f t="shared" si="4"/>
        <v>0.112</v>
      </c>
    </row>
    <row r="12" spans="1:10" x14ac:dyDescent="0.2">
      <c r="A12">
        <v>8</v>
      </c>
      <c r="B12">
        <v>13.45</v>
      </c>
      <c r="C12" s="5">
        <v>5.6000000000000001E-2</v>
      </c>
      <c r="D12">
        <v>2.3650000000000002</v>
      </c>
      <c r="E12">
        <f t="shared" si="0"/>
        <v>2.3646242515927849</v>
      </c>
      <c r="F12">
        <f t="shared" si="1"/>
        <v>4.6824611050173173E-2</v>
      </c>
      <c r="G12">
        <f t="shared" si="2"/>
        <v>13.496824611050172</v>
      </c>
      <c r="H12">
        <f t="shared" si="3"/>
        <v>13.403175388949826</v>
      </c>
      <c r="J12">
        <f t="shared" si="4"/>
        <v>0.112</v>
      </c>
    </row>
    <row r="13" spans="1:10" x14ac:dyDescent="0.2">
      <c r="A13">
        <v>9</v>
      </c>
      <c r="B13">
        <v>13.45</v>
      </c>
      <c r="C13" s="5">
        <v>5.6000000000000001E-2</v>
      </c>
      <c r="D13">
        <v>2.306</v>
      </c>
      <c r="E13">
        <f t="shared" si="0"/>
        <v>2.3060041352041671</v>
      </c>
      <c r="F13">
        <f t="shared" si="1"/>
        <v>4.3045333333333331E-2</v>
      </c>
      <c r="G13">
        <f t="shared" si="2"/>
        <v>13.493045333333333</v>
      </c>
      <c r="H13">
        <f t="shared" si="3"/>
        <v>13.406954666666666</v>
      </c>
      <c r="J13">
        <f t="shared" si="4"/>
        <v>0.112</v>
      </c>
    </row>
    <row r="14" spans="1:10" x14ac:dyDescent="0.2">
      <c r="A14">
        <v>10</v>
      </c>
      <c r="B14">
        <v>13.45</v>
      </c>
      <c r="C14" s="5">
        <v>5.6000000000000001E-2</v>
      </c>
      <c r="D14">
        <v>2.262</v>
      </c>
      <c r="E14">
        <f t="shared" si="0"/>
        <v>2.2621571627982053</v>
      </c>
      <c r="F14">
        <f t="shared" si="1"/>
        <v>4.0057203576884894E-2</v>
      </c>
      <c r="G14" s="8">
        <f t="shared" si="2"/>
        <v>13.490057203576884</v>
      </c>
      <c r="H14">
        <f t="shared" si="3"/>
        <v>13.409942796423115</v>
      </c>
      <c r="J14">
        <f t="shared" si="4"/>
        <v>0.112</v>
      </c>
    </row>
    <row r="16" spans="1:10" x14ac:dyDescent="0.2">
      <c r="B16" s="10" t="s">
        <v>2</v>
      </c>
      <c r="C16" s="1" t="s">
        <v>3</v>
      </c>
      <c r="D16" s="1" t="s">
        <v>4</v>
      </c>
      <c r="E16" s="7" t="s">
        <v>21</v>
      </c>
      <c r="F16" s="1" t="s">
        <v>5</v>
      </c>
      <c r="G16" s="1" t="s">
        <v>7</v>
      </c>
      <c r="H16" s="1" t="s">
        <v>8</v>
      </c>
    </row>
    <row r="17" spans="1:8" x14ac:dyDescent="0.2">
      <c r="A17" s="1" t="s">
        <v>32</v>
      </c>
      <c r="B17" s="10"/>
      <c r="C17" s="1"/>
      <c r="D17" s="2">
        <v>0.95</v>
      </c>
      <c r="E17" s="6">
        <v>0.05</v>
      </c>
      <c r="F17" s="1" t="s">
        <v>6</v>
      </c>
      <c r="G17" s="1" t="s">
        <v>19</v>
      </c>
      <c r="H17" s="1" t="s">
        <v>19</v>
      </c>
    </row>
    <row r="18" spans="1:8" x14ac:dyDescent="0.2">
      <c r="A18">
        <v>1.2</v>
      </c>
    </row>
    <row r="19" spans="1:8" x14ac:dyDescent="0.2">
      <c r="A19">
        <v>2.2000000000000002</v>
      </c>
      <c r="B19">
        <v>13.32</v>
      </c>
      <c r="C19" s="5">
        <v>7.3999999999999996E-2</v>
      </c>
      <c r="D19">
        <v>12.706</v>
      </c>
      <c r="E19">
        <f t="shared" ref="E19:E27" si="5">_xlfn.T.INV.2T($E$4,A19-1)</f>
        <v>12.706204736174707</v>
      </c>
      <c r="F19">
        <f t="shared" ref="F19:F27" si="6">D19*C19/(SQRT(A6))</f>
        <v>0.66485290836996414</v>
      </c>
      <c r="G19">
        <f>B19+F19</f>
        <v>13.984852908369964</v>
      </c>
      <c r="H19">
        <f>B19-F19</f>
        <v>12.655147091630036</v>
      </c>
    </row>
    <row r="20" spans="1:8" x14ac:dyDescent="0.2">
      <c r="A20">
        <v>3.2</v>
      </c>
      <c r="B20">
        <v>13.32</v>
      </c>
      <c r="C20" s="5">
        <v>7.3999999999999996E-2</v>
      </c>
      <c r="D20">
        <v>4.3029999999999999</v>
      </c>
      <c r="E20">
        <f t="shared" si="5"/>
        <v>4.3026527297494637</v>
      </c>
      <c r="F20">
        <f t="shared" si="6"/>
        <v>0.18384102741589903</v>
      </c>
      <c r="G20">
        <f t="shared" ref="G20:G27" si="7">B20+F20</f>
        <v>13.503841027415898</v>
      </c>
      <c r="H20">
        <f t="shared" ref="H20:H27" si="8">B20-F20</f>
        <v>13.136158972584102</v>
      </c>
    </row>
    <row r="21" spans="1:8" x14ac:dyDescent="0.2">
      <c r="A21">
        <v>4.2</v>
      </c>
      <c r="B21">
        <v>13.32</v>
      </c>
      <c r="C21" s="5">
        <v>7.3999999999999996E-2</v>
      </c>
      <c r="D21">
        <v>3.1819999999999999</v>
      </c>
      <c r="E21">
        <f t="shared" si="5"/>
        <v>3.1824463052837091</v>
      </c>
      <c r="F21">
        <f t="shared" si="6"/>
        <v>0.11773399999999999</v>
      </c>
      <c r="G21">
        <f t="shared" si="7"/>
        <v>13.437734000000001</v>
      </c>
      <c r="H21">
        <f t="shared" si="8"/>
        <v>13.202266</v>
      </c>
    </row>
    <row r="22" spans="1:8" x14ac:dyDescent="0.2">
      <c r="A22">
        <v>5.2</v>
      </c>
      <c r="B22">
        <v>13.32</v>
      </c>
      <c r="C22" s="5">
        <v>7.3999999999999996E-2</v>
      </c>
      <c r="D22">
        <v>2.7759999999999998</v>
      </c>
      <c r="E22">
        <f t="shared" si="5"/>
        <v>2.7764451051977934</v>
      </c>
      <c r="F22">
        <f t="shared" si="6"/>
        <v>9.1868405641983342E-2</v>
      </c>
      <c r="G22">
        <f t="shared" si="7"/>
        <v>13.411868405641984</v>
      </c>
      <c r="H22">
        <f t="shared" si="8"/>
        <v>13.228131594358016</v>
      </c>
    </row>
    <row r="23" spans="1:8" x14ac:dyDescent="0.2">
      <c r="A23">
        <v>6.2</v>
      </c>
      <c r="B23">
        <v>13.32</v>
      </c>
      <c r="C23" s="5">
        <v>7.3999999999999996E-2</v>
      </c>
      <c r="D23">
        <v>2.5710000000000002</v>
      </c>
      <c r="E23">
        <f t="shared" si="5"/>
        <v>2.570581835636315</v>
      </c>
      <c r="F23">
        <f t="shared" si="6"/>
        <v>7.7670870253911797E-2</v>
      </c>
      <c r="G23">
        <f t="shared" si="7"/>
        <v>13.397670870253911</v>
      </c>
      <c r="H23">
        <f t="shared" si="8"/>
        <v>13.242329129746089</v>
      </c>
    </row>
    <row r="24" spans="1:8" x14ac:dyDescent="0.2">
      <c r="A24">
        <v>7.2</v>
      </c>
      <c r="B24">
        <v>13.32</v>
      </c>
      <c r="C24" s="5">
        <v>7.3999999999999996E-2</v>
      </c>
      <c r="D24">
        <v>2.4470000000000001</v>
      </c>
      <c r="E24">
        <f t="shared" si="5"/>
        <v>2.4469118511449697</v>
      </c>
      <c r="F24">
        <f t="shared" si="6"/>
        <v>6.8441050843564846E-2</v>
      </c>
      <c r="G24">
        <f t="shared" si="7"/>
        <v>13.388441050843564</v>
      </c>
      <c r="H24">
        <f t="shared" si="8"/>
        <v>13.251558949156436</v>
      </c>
    </row>
    <row r="25" spans="1:8" x14ac:dyDescent="0.2">
      <c r="A25">
        <v>8.1999999999999993</v>
      </c>
      <c r="B25">
        <v>13.32</v>
      </c>
      <c r="C25" s="5">
        <v>7.3999999999999996E-2</v>
      </c>
      <c r="D25">
        <v>2.3650000000000002</v>
      </c>
      <c r="E25">
        <f t="shared" si="5"/>
        <v>2.3646242515927849</v>
      </c>
      <c r="F25">
        <f t="shared" si="6"/>
        <v>6.1875378887728837E-2</v>
      </c>
      <c r="G25">
        <f t="shared" si="7"/>
        <v>13.381875378887729</v>
      </c>
      <c r="H25">
        <f t="shared" si="8"/>
        <v>13.258124621112271</v>
      </c>
    </row>
    <row r="26" spans="1:8" x14ac:dyDescent="0.2">
      <c r="A26">
        <v>9.1999999999999993</v>
      </c>
      <c r="B26">
        <v>13.32</v>
      </c>
      <c r="C26" s="5">
        <v>7.3999999999999996E-2</v>
      </c>
      <c r="D26">
        <v>2.306</v>
      </c>
      <c r="E26">
        <f t="shared" si="5"/>
        <v>2.3060041352041671</v>
      </c>
      <c r="F26">
        <f t="shared" si="6"/>
        <v>5.6881333333333332E-2</v>
      </c>
      <c r="G26">
        <f t="shared" si="7"/>
        <v>13.376881333333333</v>
      </c>
      <c r="H26">
        <f t="shared" si="8"/>
        <v>13.263118666666667</v>
      </c>
    </row>
    <row r="27" spans="1:8" x14ac:dyDescent="0.2">
      <c r="A27">
        <v>10.199999999999999</v>
      </c>
      <c r="B27">
        <v>13.32</v>
      </c>
      <c r="C27" s="5">
        <v>7.3999999999999996E-2</v>
      </c>
      <c r="D27">
        <v>2.262</v>
      </c>
      <c r="E27">
        <f t="shared" si="5"/>
        <v>2.2621571627982053</v>
      </c>
      <c r="F27">
        <f t="shared" si="6"/>
        <v>5.293273329802646E-2</v>
      </c>
      <c r="G27">
        <f t="shared" si="7"/>
        <v>13.372932733298027</v>
      </c>
      <c r="H27" s="8">
        <f t="shared" si="8"/>
        <v>13.267067266701973</v>
      </c>
    </row>
  </sheetData>
  <mergeCells count="2">
    <mergeCell ref="B3:B4"/>
    <mergeCell ref="B16:B1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9" sqref="F19"/>
    </sheetView>
  </sheetViews>
  <sheetFormatPr defaultRowHeight="12.75" x14ac:dyDescent="0.2"/>
  <cols>
    <col min="5" max="6" width="10.140625" customWidth="1"/>
    <col min="7" max="7" width="15.42578125" customWidth="1"/>
  </cols>
  <sheetData>
    <row r="1" spans="1:7" ht="15.75" x14ac:dyDescent="0.25">
      <c r="A1" s="3" t="s">
        <v>0</v>
      </c>
      <c r="B1" s="3"/>
      <c r="C1" s="3"/>
      <c r="D1" s="3"/>
    </row>
    <row r="3" spans="1:7" x14ac:dyDescent="0.2">
      <c r="B3" s="10" t="s">
        <v>2</v>
      </c>
      <c r="C3" s="1" t="s">
        <v>3</v>
      </c>
      <c r="D3" s="1" t="s">
        <v>14</v>
      </c>
      <c r="E3" s="1" t="s">
        <v>4</v>
      </c>
      <c r="F3" s="7" t="s">
        <v>21</v>
      </c>
      <c r="G3" s="1" t="s">
        <v>10</v>
      </c>
    </row>
    <row r="4" spans="1:7" x14ac:dyDescent="0.2">
      <c r="B4" s="10"/>
      <c r="C4" s="1"/>
      <c r="E4" s="2">
        <v>0.95</v>
      </c>
      <c r="F4" s="6">
        <v>0.05</v>
      </c>
      <c r="G4" s="1" t="s">
        <v>11</v>
      </c>
    </row>
    <row r="5" spans="1:7" x14ac:dyDescent="0.2">
      <c r="A5">
        <v>1</v>
      </c>
    </row>
    <row r="6" spans="1:7" x14ac:dyDescent="0.2">
      <c r="A6">
        <v>2</v>
      </c>
      <c r="B6">
        <v>13.45</v>
      </c>
      <c r="C6" s="5">
        <v>5.6000000000000001E-2</v>
      </c>
      <c r="D6">
        <f t="shared" ref="D6:D14" si="0">A6*2-2</f>
        <v>2</v>
      </c>
      <c r="E6" s="4">
        <v>4.3029999999999999</v>
      </c>
      <c r="F6" s="4">
        <f>_xlfn.T.INV.2T($F$4,D6)</f>
        <v>4.3026527297494637</v>
      </c>
      <c r="G6" s="5">
        <f t="shared" ref="G6:G14" si="1">B6-B19</f>
        <v>0.12999999999999901</v>
      </c>
    </row>
    <row r="7" spans="1:7" x14ac:dyDescent="0.2">
      <c r="A7">
        <v>3</v>
      </c>
      <c r="B7">
        <v>13.45</v>
      </c>
      <c r="C7" s="5">
        <v>5.6000000000000001E-2</v>
      </c>
      <c r="D7">
        <f t="shared" si="0"/>
        <v>4</v>
      </c>
      <c r="E7" s="4">
        <v>2.7759999999999998</v>
      </c>
      <c r="F7" s="4">
        <f t="shared" ref="F7:F14" si="2">_xlfn.T.INV.2T($F$4,D7)</f>
        <v>2.7764451051977934</v>
      </c>
      <c r="G7" s="5">
        <f t="shared" si="1"/>
        <v>0.12999999999999901</v>
      </c>
    </row>
    <row r="8" spans="1:7" x14ac:dyDescent="0.2">
      <c r="A8">
        <v>4</v>
      </c>
      <c r="B8">
        <v>13.45</v>
      </c>
      <c r="C8" s="5">
        <v>5.6000000000000001E-2</v>
      </c>
      <c r="D8">
        <f t="shared" si="0"/>
        <v>6</v>
      </c>
      <c r="E8" s="4">
        <v>2.4470000000000001</v>
      </c>
      <c r="F8" s="4">
        <f t="shared" si="2"/>
        <v>2.4469118511449697</v>
      </c>
      <c r="G8" s="5">
        <f t="shared" si="1"/>
        <v>0.12999999999999901</v>
      </c>
    </row>
    <row r="9" spans="1:7" x14ac:dyDescent="0.2">
      <c r="A9">
        <v>5</v>
      </c>
      <c r="B9">
        <v>13.45</v>
      </c>
      <c r="C9" s="5">
        <v>5.6000000000000001E-2</v>
      </c>
      <c r="D9">
        <f t="shared" si="0"/>
        <v>8</v>
      </c>
      <c r="E9" s="4">
        <v>2.306</v>
      </c>
      <c r="F9" s="4">
        <f t="shared" si="2"/>
        <v>2.3060041352041671</v>
      </c>
      <c r="G9" s="5">
        <f t="shared" si="1"/>
        <v>0.12999999999999901</v>
      </c>
    </row>
    <row r="10" spans="1:7" x14ac:dyDescent="0.2">
      <c r="A10">
        <v>6</v>
      </c>
      <c r="B10">
        <v>13.45</v>
      </c>
      <c r="C10" s="5">
        <v>5.6000000000000001E-2</v>
      </c>
      <c r="D10">
        <f t="shared" si="0"/>
        <v>10</v>
      </c>
      <c r="E10" s="4">
        <v>2.2280000000000002</v>
      </c>
      <c r="F10" s="4">
        <f t="shared" si="2"/>
        <v>2.2281388519862744</v>
      </c>
      <c r="G10" s="5">
        <f t="shared" si="1"/>
        <v>0.12999999999999901</v>
      </c>
    </row>
    <row r="11" spans="1:7" x14ac:dyDescent="0.2">
      <c r="A11">
        <v>7</v>
      </c>
      <c r="B11">
        <v>13.45</v>
      </c>
      <c r="C11" s="5">
        <v>5.6000000000000001E-2</v>
      </c>
      <c r="D11">
        <f t="shared" si="0"/>
        <v>12</v>
      </c>
      <c r="E11" s="4">
        <v>2.1789999999999998</v>
      </c>
      <c r="F11" s="4">
        <f t="shared" si="2"/>
        <v>2.1788128296672284</v>
      </c>
      <c r="G11" s="5">
        <f t="shared" si="1"/>
        <v>0.12999999999999901</v>
      </c>
    </row>
    <row r="12" spans="1:7" x14ac:dyDescent="0.2">
      <c r="A12">
        <v>8</v>
      </c>
      <c r="B12">
        <v>13.45</v>
      </c>
      <c r="C12" s="5">
        <v>5.6000000000000001E-2</v>
      </c>
      <c r="D12">
        <f t="shared" si="0"/>
        <v>14</v>
      </c>
      <c r="E12" s="4">
        <v>2.145</v>
      </c>
      <c r="F12" s="4">
        <f t="shared" si="2"/>
        <v>2.1447866879178044</v>
      </c>
      <c r="G12" s="5">
        <f t="shared" si="1"/>
        <v>0.12999999999999901</v>
      </c>
    </row>
    <row r="13" spans="1:7" x14ac:dyDescent="0.2">
      <c r="A13">
        <v>9</v>
      </c>
      <c r="B13">
        <v>13.45</v>
      </c>
      <c r="C13" s="5">
        <v>5.6000000000000001E-2</v>
      </c>
      <c r="D13">
        <f t="shared" si="0"/>
        <v>16</v>
      </c>
      <c r="E13" s="4">
        <v>2.12</v>
      </c>
      <c r="F13" s="4">
        <f t="shared" si="2"/>
        <v>2.119905299221255</v>
      </c>
      <c r="G13" s="5">
        <f t="shared" si="1"/>
        <v>0.12999999999999901</v>
      </c>
    </row>
    <row r="14" spans="1:7" x14ac:dyDescent="0.2">
      <c r="A14">
        <v>10</v>
      </c>
      <c r="B14">
        <v>13.45</v>
      </c>
      <c r="C14" s="5">
        <v>5.6000000000000001E-2</v>
      </c>
      <c r="D14">
        <f t="shared" si="0"/>
        <v>18</v>
      </c>
      <c r="E14" s="4">
        <v>2.101</v>
      </c>
      <c r="F14" s="4">
        <f t="shared" si="2"/>
        <v>2.1009220402410378</v>
      </c>
      <c r="G14" s="5">
        <f t="shared" si="1"/>
        <v>0.12999999999999901</v>
      </c>
    </row>
    <row r="15" spans="1:7" x14ac:dyDescent="0.2">
      <c r="B15" s="4"/>
      <c r="C15" s="5"/>
    </row>
    <row r="16" spans="1:7" x14ac:dyDescent="0.2">
      <c r="B16" s="4"/>
      <c r="C16" s="5"/>
    </row>
    <row r="17" spans="1:8" x14ac:dyDescent="0.2">
      <c r="B17" s="4"/>
      <c r="C17" s="5"/>
      <c r="D17" s="1" t="s">
        <v>13</v>
      </c>
      <c r="E17" s="1" t="s">
        <v>18</v>
      </c>
      <c r="F17" s="1" t="s">
        <v>5</v>
      </c>
      <c r="G17" s="1" t="s">
        <v>15</v>
      </c>
      <c r="H17" s="1" t="s">
        <v>17</v>
      </c>
    </row>
    <row r="18" spans="1:8" x14ac:dyDescent="0.2">
      <c r="A18">
        <v>1</v>
      </c>
      <c r="B18" s="4"/>
      <c r="C18" s="5"/>
      <c r="D18" s="1" t="s">
        <v>12</v>
      </c>
      <c r="E18" s="1" t="s">
        <v>3</v>
      </c>
      <c r="F18" s="1"/>
      <c r="G18" s="1" t="s">
        <v>16</v>
      </c>
      <c r="H18" s="1" t="s">
        <v>16</v>
      </c>
    </row>
    <row r="19" spans="1:8" x14ac:dyDescent="0.2">
      <c r="A19">
        <v>2</v>
      </c>
      <c r="B19">
        <v>13.32</v>
      </c>
      <c r="C19" s="5">
        <v>7.3999999999999996E-2</v>
      </c>
      <c r="D19" s="5">
        <f t="shared" ref="D19:D27" si="3">((A19-1)*C6^2+(A19-1)*C19^2)/(A19+A19-2)</f>
        <v>4.3059999999999999E-3</v>
      </c>
      <c r="E19" s="5">
        <f>SQRT(D19)</f>
        <v>6.5620118866091676E-2</v>
      </c>
      <c r="F19" s="5">
        <f t="shared" ref="F19:F27" si="4">F6*E19*SQRT((1/A19+1/A19))</f>
        <v>0.28234058356567365</v>
      </c>
      <c r="G19" s="5">
        <f t="shared" ref="G19:G27" si="5">G6+F19</f>
        <v>0.41234058356567266</v>
      </c>
      <c r="H19" s="5">
        <f t="shared" ref="H19:H27" si="6">G6-F19</f>
        <v>-0.15234058356567465</v>
      </c>
    </row>
    <row r="20" spans="1:8" x14ac:dyDescent="0.2">
      <c r="A20">
        <v>3</v>
      </c>
      <c r="B20">
        <v>13.32</v>
      </c>
      <c r="C20" s="5">
        <v>7.3999999999999996E-2</v>
      </c>
      <c r="D20" s="5">
        <f t="shared" si="3"/>
        <v>4.3059999999999999E-3</v>
      </c>
      <c r="E20" s="5">
        <f t="shared" ref="E20:E27" si="7">SQRT(D20)</f>
        <v>6.5620118866091676E-2</v>
      </c>
      <c r="F20" s="5">
        <f t="shared" si="4"/>
        <v>0.14875804919374558</v>
      </c>
      <c r="G20" s="5">
        <f t="shared" si="5"/>
        <v>0.27875804919374458</v>
      </c>
      <c r="H20" s="5">
        <f t="shared" si="6"/>
        <v>-1.8758049193746573E-2</v>
      </c>
    </row>
    <row r="21" spans="1:8" x14ac:dyDescent="0.2">
      <c r="A21">
        <v>4</v>
      </c>
      <c r="B21">
        <v>13.32</v>
      </c>
      <c r="C21" s="5">
        <v>7.3999999999999996E-2</v>
      </c>
      <c r="D21" s="5">
        <f t="shared" si="3"/>
        <v>4.3059999999999999E-3</v>
      </c>
      <c r="E21" s="5">
        <f t="shared" si="7"/>
        <v>6.5620118866091676E-2</v>
      </c>
      <c r="F21" s="5">
        <f t="shared" si="4"/>
        <v>0.11353776459161191</v>
      </c>
      <c r="G21" s="5">
        <f t="shared" si="5"/>
        <v>0.24353776459161092</v>
      </c>
      <c r="H21" s="5">
        <f t="shared" si="6"/>
        <v>1.6462235408387094E-2</v>
      </c>
    </row>
    <row r="22" spans="1:8" x14ac:dyDescent="0.2">
      <c r="A22">
        <v>5</v>
      </c>
      <c r="B22">
        <v>13.32</v>
      </c>
      <c r="C22" s="5">
        <v>7.3999999999999996E-2</v>
      </c>
      <c r="D22" s="5">
        <f t="shared" si="3"/>
        <v>4.3059999999999999E-3</v>
      </c>
      <c r="E22" s="5">
        <f t="shared" si="7"/>
        <v>6.5620118866091676E-2</v>
      </c>
      <c r="F22" s="5">
        <f t="shared" si="4"/>
        <v>9.5703338997587692E-2</v>
      </c>
      <c r="G22" s="5">
        <f t="shared" si="5"/>
        <v>0.22570333899758671</v>
      </c>
      <c r="H22" s="5">
        <f t="shared" si="6"/>
        <v>3.4296661002411313E-2</v>
      </c>
    </row>
    <row r="23" spans="1:8" x14ac:dyDescent="0.2">
      <c r="A23">
        <v>6</v>
      </c>
      <c r="B23">
        <v>13.32</v>
      </c>
      <c r="C23" s="5">
        <v>7.3999999999999996E-2</v>
      </c>
      <c r="D23" s="5">
        <f t="shared" si="3"/>
        <v>4.3059999999999999E-3</v>
      </c>
      <c r="E23" s="5">
        <f t="shared" si="7"/>
        <v>6.5620118866091676E-2</v>
      </c>
      <c r="F23" s="5">
        <f t="shared" si="4"/>
        <v>8.4414807971319922E-2</v>
      </c>
      <c r="G23" s="5">
        <f t="shared" si="5"/>
        <v>0.21441480797131893</v>
      </c>
      <c r="H23" s="5">
        <f t="shared" si="6"/>
        <v>4.5585192028679083E-2</v>
      </c>
    </row>
    <row r="24" spans="1:8" x14ac:dyDescent="0.2">
      <c r="A24">
        <v>7</v>
      </c>
      <c r="B24">
        <v>13.32</v>
      </c>
      <c r="C24" s="5">
        <v>7.3999999999999996E-2</v>
      </c>
      <c r="D24" s="5">
        <f t="shared" si="3"/>
        <v>4.3059999999999999E-3</v>
      </c>
      <c r="E24" s="5">
        <f t="shared" si="7"/>
        <v>6.5620118866091676E-2</v>
      </c>
      <c r="F24" s="5">
        <f t="shared" si="4"/>
        <v>7.6422794548274386E-2</v>
      </c>
      <c r="G24" s="5">
        <f t="shared" si="5"/>
        <v>0.20642279454827339</v>
      </c>
      <c r="H24" s="5">
        <f t="shared" si="6"/>
        <v>5.3577205451724619E-2</v>
      </c>
    </row>
    <row r="25" spans="1:8" x14ac:dyDescent="0.2">
      <c r="A25">
        <v>8</v>
      </c>
      <c r="B25">
        <v>13.32</v>
      </c>
      <c r="C25" s="5">
        <v>7.3999999999999996E-2</v>
      </c>
      <c r="D25" s="5">
        <f t="shared" si="3"/>
        <v>4.3059999999999991E-3</v>
      </c>
      <c r="E25" s="5">
        <f t="shared" si="7"/>
        <v>6.5620118866091662E-2</v>
      </c>
      <c r="F25" s="5">
        <f t="shared" si="4"/>
        <v>7.0370578701788686E-2</v>
      </c>
      <c r="G25" s="5">
        <f t="shared" si="5"/>
        <v>0.2003705787017877</v>
      </c>
      <c r="H25" s="5">
        <f t="shared" si="6"/>
        <v>5.9629421298210319E-2</v>
      </c>
    </row>
    <row r="26" spans="1:8" x14ac:dyDescent="0.2">
      <c r="A26">
        <v>9</v>
      </c>
      <c r="B26">
        <v>13.32</v>
      </c>
      <c r="C26" s="5">
        <v>7.3999999999999996E-2</v>
      </c>
      <c r="D26" s="5">
        <f t="shared" si="3"/>
        <v>4.3059999999999999E-3</v>
      </c>
      <c r="E26" s="5">
        <f t="shared" si="7"/>
        <v>6.5620118866091676E-2</v>
      </c>
      <c r="F26" s="5">
        <f t="shared" si="4"/>
        <v>6.5576346421270845E-2</v>
      </c>
      <c r="G26" s="5">
        <f t="shared" si="5"/>
        <v>0.19557634642126986</v>
      </c>
      <c r="H26" s="5">
        <f t="shared" si="6"/>
        <v>6.442365357872816E-2</v>
      </c>
    </row>
    <row r="27" spans="1:8" x14ac:dyDescent="0.2">
      <c r="A27">
        <v>10</v>
      </c>
      <c r="B27">
        <v>13.32</v>
      </c>
      <c r="C27" s="5">
        <v>7.3999999999999996E-2</v>
      </c>
      <c r="D27" s="5">
        <f t="shared" si="3"/>
        <v>4.3059999999999999E-3</v>
      </c>
      <c r="E27" s="5">
        <f t="shared" si="7"/>
        <v>6.5620118866091676E-2</v>
      </c>
      <c r="F27" s="5">
        <f t="shared" si="4"/>
        <v>6.1654097905895038E-2</v>
      </c>
      <c r="G27" s="5">
        <f t="shared" si="5"/>
        <v>0.19165409790589405</v>
      </c>
      <c r="H27" s="5">
        <f t="shared" si="6"/>
        <v>6.8345902094103961E-2</v>
      </c>
    </row>
  </sheetData>
  <mergeCells count="1">
    <mergeCell ref="B3:B4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Resistor Calculation</vt:lpstr>
      <vt:lpstr>True Mean Analysis</vt:lpstr>
      <vt:lpstr>Difference in Means Analysis</vt:lpstr>
      <vt:lpstr>True Mean Chart</vt:lpstr>
      <vt:lpstr>Difference in Means Chart</vt:lpstr>
    </vt:vector>
  </TitlesOfParts>
  <Company>IWOO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Dan</dc:creator>
  <cp:lastModifiedBy>Dan Cordon</cp:lastModifiedBy>
  <cp:lastPrinted>2016-09-22T15:31:50Z</cp:lastPrinted>
  <dcterms:created xsi:type="dcterms:W3CDTF">2005-01-27T03:32:06Z</dcterms:created>
  <dcterms:modified xsi:type="dcterms:W3CDTF">2017-01-24T19:58:01Z</dcterms:modified>
</cp:coreProperties>
</file>