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04" windowWidth="5976" windowHeight="3288" activeTab="0"/>
  </bookViews>
  <sheets>
    <sheet name="Design Applicatio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<sst xmlns="http://schemas.openxmlformats.org/spreadsheetml/2006/main" count="14" uniqueCount="14">
  <si>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Theory and Concepts:</t>
  </si>
  <si>
    <t>PHF:</t>
  </si>
  <si>
    <t>Design Analysis - Determining the Number of Lanes</t>
  </si>
  <si>
    <t>V:</t>
  </si>
  <si>
    <r>
      <t>v</t>
    </r>
    <r>
      <rPr>
        <b/>
        <i/>
        <vertAlign val="subscript"/>
        <sz val="10"/>
        <rFont val="Arial"/>
        <family val="2"/>
      </rPr>
      <t>P</t>
    </r>
    <r>
      <rPr>
        <b/>
        <i/>
        <sz val="10"/>
        <rFont val="Arial"/>
        <family val="2"/>
      </rPr>
      <t>:</t>
    </r>
  </si>
  <si>
    <r>
      <t>f</t>
    </r>
    <r>
      <rPr>
        <b/>
        <i/>
        <vertAlign val="subscript"/>
        <sz val="10"/>
        <rFont val="Arial"/>
        <family val="2"/>
      </rPr>
      <t>HV</t>
    </r>
    <r>
      <rPr>
        <b/>
        <i/>
        <sz val="10"/>
        <rFont val="Arial"/>
        <family val="2"/>
      </rPr>
      <t>:</t>
    </r>
  </si>
  <si>
    <t>N:</t>
  </si>
  <si>
    <t>Left shoulder</t>
  </si>
  <si>
    <t>Right Shoulder</t>
  </si>
  <si>
    <t>2 lanes</t>
  </si>
  <si>
    <t>3 lanes</t>
  </si>
  <si>
    <t>4 lanes</t>
  </si>
  <si>
    <t>5 lanes</t>
  </si>
  <si>
    <r>
      <t>f</t>
    </r>
    <r>
      <rPr>
        <b/>
        <i/>
        <vertAlign val="subscript"/>
        <sz val="10"/>
        <rFont val="Arial"/>
        <family val="2"/>
      </rPr>
      <t>P</t>
    </r>
    <r>
      <rPr>
        <b/>
        <i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</si>
</sst>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14">
    <font>
      <sz val="10"/>
      <name val="Arial"/>
      <family val="0"/>
    </font>
    <font>
      <b/>
      <sz val="12"/>
      <name val="Arial"/>
      <family val="2"/>
    </font>
    <font>
      <b/>
      <sz val="12"/>
      <color indexed="39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0" fillId="2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2" borderId="0" xfId="0" applyNumberFormat="1" applyFill="1" applyAlignment="1">
      <alignment horizontal="right" vertical="center"/>
    </xf>
    <xf numFmtId="0" fontId="5" fillId="2" borderId="0" xfId="0" applyNumberFormat="1" applyFont="1" applyFill="1" applyAlignment="1">
      <alignment horizontal="right" vertical="center"/>
    </xf>
    <xf numFmtId="0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164" fontId="13" fillId="2" borderId="0" xfId="0" applyNumberFormat="1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0" fontId="9" fillId="2" borderId="0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center"/>
      <protection hidden="1"/>
    </xf>
    <xf numFmtId="164" fontId="6" fillId="2" borderId="0" xfId="0" applyNumberFormat="1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/>
      <protection hidden="1"/>
    </xf>
    <xf numFmtId="164" fontId="6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164" fontId="6" fillId="2" borderId="0" xfId="0" applyNumberFormat="1" applyFont="1" applyFill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'Design Application'!$F$30:$F$31</c:f>
              <c:numCache/>
            </c:numRef>
          </c:xVal>
          <c:yVal>
            <c:numRef>
              <c:f>'Design Application'!$G$30:$G$31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'Design Application'!$H$30:$H$31</c:f>
              <c:numCache/>
            </c:numRef>
          </c:xVal>
          <c:yVal>
            <c:numRef>
              <c:f>'Design Application'!$G$30:$G$31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'Design Application'!$I$30:$I$31</c:f>
              <c:numCache/>
            </c:numRef>
          </c:xVal>
          <c:yVal>
            <c:numRef>
              <c:f>'Design Application'!$G$30:$G$31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'Design Application'!$J$30:$J$31</c:f>
              <c:numCache/>
            </c:numRef>
          </c:xVal>
          <c:yVal>
            <c:numRef>
              <c:f>'Design Application'!$G$30:$G$31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'Design Application'!$K$30:$K$31</c:f>
              <c:numCache/>
            </c:numRef>
          </c:xVal>
          <c:yVal>
            <c:numRef>
              <c:f>'Design Application'!$G$30:$G$31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'Design Application'!$L$30:$L$31</c:f>
              <c:numCache/>
            </c:numRef>
          </c:xVal>
          <c:yVal>
            <c:numRef>
              <c:f>'Design Application'!$G$30:$G$31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'Design Application'!$F$33:$F$34</c:f>
              <c:numCache/>
            </c:numRef>
          </c:xVal>
          <c:yVal>
            <c:numRef>
              <c:f>'Design Application'!$G$30:$G$31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'Design Application'!$G$33:$G$34</c:f>
              <c:numCache/>
            </c:numRef>
          </c:xVal>
          <c:yVal>
            <c:numRef>
              <c:f>'Design Application'!$G$30:$G$31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'Design Application'!$H$33:$H$34</c:f>
              <c:numCache/>
            </c:numRef>
          </c:xVal>
          <c:yVal>
            <c:numRef>
              <c:f>'Design Application'!$G$30:$G$31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'Design Application'!$I$33:$I$34</c:f>
              <c:numCache/>
            </c:numRef>
          </c:xVal>
          <c:yVal>
            <c:numRef>
              <c:f>'Design Application'!$G$30:$G$31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'Design Application'!$J$33:$J$34</c:f>
              <c:numCache/>
            </c:numRef>
          </c:xVal>
          <c:yVal>
            <c:numRef>
              <c:f>'Design Application'!$G$30:$G$31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'Design Application'!$K$33:$K$34</c:f>
              <c:numCache/>
            </c:numRef>
          </c:xVal>
          <c:yVal>
            <c:numRef>
              <c:f>'Design Application'!$G$30:$G$31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'Design Application'!$L$33:$L$34</c:f>
              <c:numCache/>
            </c:numRef>
          </c:xVal>
          <c:yVal>
            <c:numRef>
              <c:f>'Design Application'!$G$30:$G$31</c:f>
              <c:numCache/>
            </c:numRef>
          </c:yVal>
          <c:smooth val="0"/>
        </c:ser>
        <c:axId val="5909818"/>
        <c:axId val="53188363"/>
      </c:scatterChart>
      <c:valAx>
        <c:axId val="5909818"/>
        <c:scaling>
          <c:orientation val="minMax"/>
          <c:max val="12"/>
        </c:scaling>
        <c:axPos val="b"/>
        <c:delete val="0"/>
        <c:numFmt formatCode=";;;" sourceLinked="0"/>
        <c:majorTickMark val="none"/>
        <c:minorTickMark val="none"/>
        <c:tickLblPos val="nextTo"/>
        <c:crossAx val="53188363"/>
        <c:crosses val="autoZero"/>
        <c:crossBetween val="midCat"/>
        <c:dispUnits/>
      </c:valAx>
      <c:valAx>
        <c:axId val="53188363"/>
        <c:scaling>
          <c:orientation val="minMax"/>
          <c:max val="100"/>
        </c:scaling>
        <c:axPos val="l"/>
        <c:delete val="0"/>
        <c:numFmt formatCode=";;;" sourceLinked="0"/>
        <c:majorTickMark val="none"/>
        <c:minorTickMark val="none"/>
        <c:tickLblPos val="nextTo"/>
        <c:crossAx val="59098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114300</xdr:rowOff>
    </xdr:from>
    <xdr:to>
      <xdr:col>11</xdr:col>
      <xdr:colOff>333375</xdr:colOff>
      <xdr:row>10</xdr:row>
      <xdr:rowOff>19050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09550" y="495300"/>
          <a:ext cx="716280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Design analysis of a basic freeway section requires using a forecasted demand volume to determine the number of lanes needed to provide a desired LOS.  For this analysis, the equation for calculating passenger-car equivalents (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v</a:t>
          </a:r>
          <a:r>
            <a:rPr lang="en-US" cap="none" sz="900" b="1" i="1" u="none" baseline="-25000">
              <a:latin typeface="Arial"/>
              <a:ea typeface="Arial"/>
              <a:cs typeface="Arial"/>
            </a:rPr>
            <a:t>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= V / (PHF x f</a:t>
          </a:r>
          <a:r>
            <a:rPr lang="en-US" cap="none" sz="900" b="1" i="1" u="none" baseline="-25000">
              <a:latin typeface="Arial"/>
              <a:ea typeface="Arial"/>
              <a:cs typeface="Arial"/>
            </a:rPr>
            <a:t>HV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x N x f</a:t>
          </a:r>
          <a:r>
            <a:rPr lang="en-US" cap="none" sz="900" b="1" i="1" u="none" baseline="-25000">
              <a:latin typeface="Arial"/>
              <a:ea typeface="Arial"/>
              <a:cs typeface="Arial"/>
            </a:rPr>
            <a:t>P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 is solved for N as follows:
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N = V / (v</a:t>
          </a:r>
          <a:r>
            <a:rPr lang="en-US" cap="none" sz="900" b="1" i="1" u="none" baseline="-25000">
              <a:latin typeface="Arial"/>
              <a:ea typeface="Arial"/>
              <a:cs typeface="Arial"/>
            </a:rPr>
            <a:t>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x PHF x f</a:t>
          </a:r>
          <a:r>
            <a:rPr lang="en-US" cap="none" sz="900" b="1" i="1" u="none" baseline="-25000">
              <a:latin typeface="Arial"/>
              <a:ea typeface="Arial"/>
              <a:cs typeface="Arial"/>
            </a:rPr>
            <a:t>HV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x f</a:t>
          </a:r>
          <a:r>
            <a:rPr lang="en-US" cap="none" sz="900" b="1" i="1" u="none" baseline="-25000">
              <a:latin typeface="Arial"/>
              <a:ea typeface="Arial"/>
              <a:cs typeface="Arial"/>
            </a:rPr>
            <a:t>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
In this demonstration, we will use a forecasted demand volume of 3950 vph, a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measured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free-flow speed of 60 mph and a desired LOS C.  As we have learned, if the free-flow speed is actually measured, there is no need to calculate a free-flow speed using known design standards.  Given the free-flow speed of 60 mph and LOS C, the passenger-car equivalent (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v</a:t>
          </a:r>
          <a:r>
            <a:rPr lang="en-US" cap="none" sz="900" b="1" i="1" u="none" baseline="-25000">
              <a:latin typeface="Arial"/>
              <a:ea typeface="Arial"/>
              <a:cs typeface="Arial"/>
            </a:rPr>
            <a:t>P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 can easily be determined from the following (now familiar) graph: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66675</xdr:colOff>
      <xdr:row>11</xdr:row>
      <xdr:rowOff>95250</xdr:rowOff>
    </xdr:from>
    <xdr:to>
      <xdr:col>10</xdr:col>
      <xdr:colOff>323850</xdr:colOff>
      <xdr:row>17</xdr:row>
      <xdr:rowOff>76200</xdr:rowOff>
    </xdr:to>
    <xdr:sp>
      <xdr:nvSpPr>
        <xdr:cNvPr id="2" name="TextBox 15"/>
        <xdr:cNvSpPr txBox="1">
          <a:spLocks noChangeArrowheads="1"/>
        </xdr:cNvSpPr>
      </xdr:nvSpPr>
      <xdr:spPr>
        <a:xfrm>
          <a:off x="4400550" y="2000250"/>
          <a:ext cx="23526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The flow  rate for LOS C for a free-flow speed of 60 mph ranges between 975 and 1440 pcphpl.  The value at the upper limit of LOS C is selected because we want to ensure that the freeway design can accommodate the entire range of flow.</a:t>
          </a:r>
        </a:p>
      </xdr:txBody>
    </xdr:sp>
    <xdr:clientData/>
  </xdr:twoCellAnchor>
  <xdr:twoCellAnchor>
    <xdr:from>
      <xdr:col>0</xdr:col>
      <xdr:colOff>171450</xdr:colOff>
      <xdr:row>24</xdr:row>
      <xdr:rowOff>9525</xdr:rowOff>
    </xdr:from>
    <xdr:to>
      <xdr:col>3</xdr:col>
      <xdr:colOff>600075</xdr:colOff>
      <xdr:row>35</xdr:row>
      <xdr:rowOff>133350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171450" y="4152900"/>
          <a:ext cx="2257425" cy="1952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Using the forecasted demand volume of 3950 vph,  the  passenger-car equivalent of 1440 pcphpl and a driver population factor of 1.00, vary the peak hour factor and the heavy-vehicle adjustment factor to see the effect on the number of lanes.  Then, using a different LOS and free-flow speed, select a new passenger-car equivalent and see how the number of lanes is affected.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N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is always rounded up (fractions of a lane are not feasible).  The freeway diagram to the right is set up for a maximum of five lanes.</a:t>
          </a:r>
        </a:p>
      </xdr:txBody>
    </xdr:sp>
    <xdr:clientData/>
  </xdr:twoCellAnchor>
  <xdr:twoCellAnchor>
    <xdr:from>
      <xdr:col>6</xdr:col>
      <xdr:colOff>95250</xdr:colOff>
      <xdr:row>23</xdr:row>
      <xdr:rowOff>95250</xdr:rowOff>
    </xdr:from>
    <xdr:to>
      <xdr:col>11</xdr:col>
      <xdr:colOff>457200</xdr:colOff>
      <xdr:row>37</xdr:row>
      <xdr:rowOff>133350</xdr:rowOff>
    </xdr:to>
    <xdr:graphicFrame>
      <xdr:nvGraphicFramePr>
        <xdr:cNvPr id="4" name="Chart 20"/>
        <xdr:cNvGraphicFramePr/>
      </xdr:nvGraphicFramePr>
      <xdr:xfrm>
        <a:off x="3819525" y="4057650"/>
        <a:ext cx="36766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238125</xdr:colOff>
      <xdr:row>9</xdr:row>
      <xdr:rowOff>161925</xdr:rowOff>
    </xdr:from>
    <xdr:to>
      <xdr:col>6</xdr:col>
      <xdr:colOff>495300</xdr:colOff>
      <xdr:row>23</xdr:row>
      <xdr:rowOff>57150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724025"/>
          <a:ext cx="39814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1"/>
  <sheetViews>
    <sheetView tabSelected="1" workbookViewId="0" topLeftCell="A20">
      <selection activeCell="F26" sqref="F26"/>
    </sheetView>
  </sheetViews>
  <sheetFormatPr defaultColWidth="9.140625" defaultRowHeight="12.75"/>
  <cols>
    <col min="6" max="6" width="10.140625" style="0" bestFit="1" customWidth="1"/>
    <col min="8" max="8" width="13.140625" style="0" customWidth="1"/>
  </cols>
  <sheetData>
    <row r="1" spans="1:16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3.5">
      <c r="A4" s="2"/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/>
      <c r="B5" s="2"/>
      <c r="C5" s="2"/>
      <c r="D5" s="2"/>
      <c r="E5" s="2"/>
      <c r="F5" s="4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3.5">
      <c r="A6" s="2"/>
      <c r="B6" s="2"/>
      <c r="C6" s="2"/>
      <c r="D6" s="2"/>
      <c r="E6" s="2"/>
      <c r="F6" s="26"/>
      <c r="G6" s="26"/>
      <c r="H6" s="26"/>
      <c r="I6" s="26"/>
      <c r="J6" s="2"/>
      <c r="K6" s="2"/>
      <c r="L6" s="2"/>
      <c r="M6" s="2"/>
      <c r="N6" s="2"/>
      <c r="O6" s="2"/>
      <c r="P6" s="2"/>
    </row>
    <row r="7" spans="1:16" ht="13.5">
      <c r="A7" s="2"/>
      <c r="B7" s="2"/>
      <c r="C7" s="2"/>
      <c r="D7" s="2"/>
      <c r="E7" s="2"/>
      <c r="F7" s="26"/>
      <c r="G7" s="28"/>
      <c r="H7" s="28"/>
      <c r="I7" s="2"/>
      <c r="J7" s="2"/>
      <c r="K7" s="2"/>
      <c r="L7" s="2"/>
      <c r="M7" s="2"/>
      <c r="N7" s="2"/>
      <c r="O7" s="2"/>
      <c r="P7" s="2"/>
    </row>
    <row r="8" spans="1:16" ht="13.5">
      <c r="A8" s="2"/>
      <c r="B8" s="2"/>
      <c r="C8" s="2"/>
      <c r="D8" s="2"/>
      <c r="E8" s="2"/>
      <c r="F8" s="26"/>
      <c r="G8" s="28"/>
      <c r="H8" s="28"/>
      <c r="I8" s="2"/>
      <c r="J8" s="2"/>
      <c r="K8" s="2"/>
      <c r="L8" s="2"/>
      <c r="M8" s="2"/>
      <c r="N8" s="2"/>
      <c r="O8" s="2"/>
      <c r="P8" s="2"/>
    </row>
    <row r="9" spans="1:16" ht="13.5">
      <c r="A9" s="2"/>
      <c r="B9" s="2"/>
      <c r="C9" s="2"/>
      <c r="D9" s="2"/>
      <c r="E9" s="2"/>
      <c r="F9" s="11"/>
      <c r="G9" s="12"/>
      <c r="H9" s="12"/>
      <c r="I9" s="2"/>
      <c r="J9" s="2"/>
      <c r="K9" s="2"/>
      <c r="L9" s="2"/>
      <c r="M9" s="2"/>
      <c r="N9" s="2"/>
      <c r="O9" s="2"/>
      <c r="P9" s="2"/>
    </row>
    <row r="10" spans="1:16" ht="13.5">
      <c r="A10" s="2"/>
      <c r="B10" s="2"/>
      <c r="C10" s="2"/>
      <c r="D10" s="2"/>
      <c r="E10" s="2"/>
      <c r="F10" s="11"/>
      <c r="G10" s="12"/>
      <c r="H10" s="12"/>
      <c r="I10" s="2"/>
      <c r="J10" s="2"/>
      <c r="K10" s="2"/>
      <c r="L10" s="2"/>
      <c r="M10" s="2"/>
      <c r="N10" s="2"/>
      <c r="O10" s="2"/>
      <c r="P10" s="2"/>
    </row>
    <row r="11" spans="1:16" ht="13.5">
      <c r="A11" s="2"/>
      <c r="B11" s="2"/>
      <c r="C11" s="2"/>
      <c r="D11" s="2"/>
      <c r="E11" s="2"/>
      <c r="F11" s="11"/>
      <c r="G11" s="12"/>
      <c r="H11" s="12"/>
      <c r="I11" s="2"/>
      <c r="J11" s="2"/>
      <c r="K11" s="2"/>
      <c r="L11" s="2"/>
      <c r="M11" s="2"/>
      <c r="N11" s="2"/>
      <c r="O11" s="2"/>
      <c r="P11" s="2"/>
    </row>
    <row r="12" spans="1:16" ht="13.5">
      <c r="A12" s="2"/>
      <c r="B12" s="2"/>
      <c r="C12" s="2"/>
      <c r="D12" s="2"/>
      <c r="E12" s="2"/>
      <c r="F12" s="11"/>
      <c r="G12" s="12"/>
      <c r="H12" s="12"/>
      <c r="I12" s="2"/>
      <c r="J12" s="2"/>
      <c r="K12" s="2"/>
      <c r="L12" s="2"/>
      <c r="M12" s="2"/>
      <c r="N12" s="2"/>
      <c r="O12" s="2"/>
      <c r="P12" s="2"/>
    </row>
    <row r="13" spans="1:16" ht="13.5">
      <c r="A13" s="2"/>
      <c r="B13" s="2"/>
      <c r="C13" s="2"/>
      <c r="D13" s="2"/>
      <c r="E13" s="2"/>
      <c r="F13" s="11"/>
      <c r="G13" s="12"/>
      <c r="H13" s="12"/>
      <c r="I13" s="2"/>
      <c r="J13" s="2"/>
      <c r="K13" s="2"/>
      <c r="L13" s="2"/>
      <c r="M13" s="2"/>
      <c r="N13" s="2"/>
      <c r="O13" s="2"/>
      <c r="P13" s="2"/>
    </row>
    <row r="14" spans="1:16" ht="13.5">
      <c r="A14" s="2"/>
      <c r="B14" s="2"/>
      <c r="C14" s="2"/>
      <c r="D14" s="2"/>
      <c r="E14" s="2"/>
      <c r="F14" s="11"/>
      <c r="G14" s="12"/>
      <c r="H14" s="12"/>
      <c r="I14" s="2"/>
      <c r="J14" s="2"/>
      <c r="K14" s="2"/>
      <c r="L14" s="2"/>
      <c r="M14" s="2"/>
      <c r="N14" s="2"/>
      <c r="O14" s="2"/>
      <c r="P14" s="2"/>
    </row>
    <row r="15" spans="1:16" ht="13.5">
      <c r="A15" s="2"/>
      <c r="B15" s="2"/>
      <c r="C15" s="2"/>
      <c r="D15" s="2"/>
      <c r="E15" s="2"/>
      <c r="F15" s="11"/>
      <c r="G15" s="12"/>
      <c r="H15" s="12"/>
      <c r="I15" s="2"/>
      <c r="J15" s="2"/>
      <c r="K15" s="2"/>
      <c r="L15" s="2"/>
      <c r="M15" s="2"/>
      <c r="N15" s="2"/>
      <c r="O15" s="2"/>
      <c r="P15" s="2"/>
    </row>
    <row r="16" spans="1:16" ht="13.5">
      <c r="A16" s="2"/>
      <c r="B16" s="2"/>
      <c r="C16" s="2"/>
      <c r="D16" s="2"/>
      <c r="E16" s="2"/>
      <c r="F16" s="11"/>
      <c r="G16" s="12"/>
      <c r="H16" s="12"/>
      <c r="I16" s="2"/>
      <c r="J16" s="2"/>
      <c r="K16" s="2"/>
      <c r="L16" s="2"/>
      <c r="M16" s="2"/>
      <c r="N16" s="2"/>
      <c r="O16" s="2"/>
      <c r="P16" s="2"/>
    </row>
    <row r="17" spans="1:16" ht="13.5">
      <c r="A17" s="2"/>
      <c r="B17" s="2"/>
      <c r="C17" s="2"/>
      <c r="D17" s="2"/>
      <c r="E17" s="2"/>
      <c r="F17" s="11"/>
      <c r="G17" s="12"/>
      <c r="H17" s="12"/>
      <c r="I17" s="2"/>
      <c r="J17" s="2"/>
      <c r="K17" s="2"/>
      <c r="L17" s="2"/>
      <c r="M17" s="2"/>
      <c r="N17" s="2"/>
      <c r="O17" s="2"/>
      <c r="P17" s="2"/>
    </row>
    <row r="18" spans="1:16" ht="13.5">
      <c r="A18" s="2"/>
      <c r="B18" s="2"/>
      <c r="C18" s="2"/>
      <c r="D18" s="2"/>
      <c r="E18" s="2"/>
      <c r="F18" s="11"/>
      <c r="G18" s="12"/>
      <c r="H18" s="12"/>
      <c r="I18" s="2"/>
      <c r="J18" s="2"/>
      <c r="K18" s="2"/>
      <c r="L18" s="2"/>
      <c r="M18" s="2"/>
      <c r="N18" s="2"/>
      <c r="O18" s="2"/>
      <c r="P18" s="2"/>
    </row>
    <row r="19" spans="1:16" ht="13.5">
      <c r="A19" s="2"/>
      <c r="B19" s="2"/>
      <c r="C19" s="2"/>
      <c r="D19" s="2"/>
      <c r="E19" s="2"/>
      <c r="F19" s="11"/>
      <c r="G19" s="12"/>
      <c r="H19" s="12"/>
      <c r="I19" s="2"/>
      <c r="J19" s="2"/>
      <c r="K19" s="2"/>
      <c r="L19" s="2"/>
      <c r="M19" s="2"/>
      <c r="N19" s="2"/>
      <c r="O19" s="2"/>
      <c r="P19" s="2"/>
    </row>
    <row r="20" spans="1:16" ht="13.5">
      <c r="A20" s="2"/>
      <c r="B20" s="2"/>
      <c r="C20" s="2"/>
      <c r="D20" s="2"/>
      <c r="E20" s="2"/>
      <c r="F20" s="11"/>
      <c r="G20" s="12"/>
      <c r="H20" s="12"/>
      <c r="I20" s="2"/>
      <c r="J20" s="2"/>
      <c r="K20" s="2"/>
      <c r="L20" s="2"/>
      <c r="M20" s="2"/>
      <c r="N20" s="2"/>
      <c r="O20" s="2"/>
      <c r="P20" s="2"/>
    </row>
    <row r="21" spans="1:16" ht="13.5">
      <c r="A21" s="2"/>
      <c r="B21" s="2"/>
      <c r="C21" s="2"/>
      <c r="D21" s="2"/>
      <c r="E21" s="2"/>
      <c r="F21" s="26"/>
      <c r="G21" s="28"/>
      <c r="H21" s="28"/>
      <c r="I21" s="2"/>
      <c r="J21" s="2"/>
      <c r="K21" s="2"/>
      <c r="L21" s="2"/>
      <c r="M21" s="2"/>
      <c r="N21" s="2"/>
      <c r="O21" s="2"/>
      <c r="P21" s="2"/>
    </row>
    <row r="22" spans="1:16" ht="13.5">
      <c r="A22" s="2"/>
      <c r="B22" s="2"/>
      <c r="C22" s="2"/>
      <c r="D22" s="2"/>
      <c r="E22" s="2"/>
      <c r="F22" s="26"/>
      <c r="G22" s="28"/>
      <c r="H22" s="28"/>
      <c r="I22" s="2"/>
      <c r="J22" s="2"/>
      <c r="K22" s="2"/>
      <c r="L22" s="2"/>
      <c r="M22" s="2"/>
      <c r="N22" s="2"/>
      <c r="O22" s="2"/>
      <c r="P22" s="2"/>
    </row>
    <row r="23" spans="6:8" s="2" customFormat="1" ht="13.5">
      <c r="F23" s="11"/>
      <c r="G23" s="12"/>
      <c r="H23" s="12"/>
    </row>
    <row r="24" spans="6:8" s="2" customFormat="1" ht="14.25" thickBot="1">
      <c r="F24" s="11"/>
      <c r="G24" s="12"/>
      <c r="H24" s="12"/>
    </row>
    <row r="25" spans="5:8" s="2" customFormat="1" ht="13.5" thickBot="1">
      <c r="E25" s="13" t="s">
        <v>3</v>
      </c>
      <c r="F25" s="30">
        <f>3950</f>
        <v>3950</v>
      </c>
      <c r="G25" s="12"/>
      <c r="H25" s="12"/>
    </row>
    <row r="26" spans="5:8" s="2" customFormat="1" ht="15" thickBot="1">
      <c r="E26" s="15" t="s">
        <v>4</v>
      </c>
      <c r="F26" s="31">
        <v>1500</v>
      </c>
      <c r="G26" s="12"/>
      <c r="H26" s="12"/>
    </row>
    <row r="27" spans="5:8" s="2" customFormat="1" ht="13.5" thickBot="1">
      <c r="E27" s="15" t="s">
        <v>1</v>
      </c>
      <c r="F27" s="31">
        <v>0.85</v>
      </c>
      <c r="G27" s="12"/>
      <c r="H27" s="12"/>
    </row>
    <row r="28" spans="5:8" s="2" customFormat="1" ht="15" thickBot="1">
      <c r="E28" s="15" t="s">
        <v>5</v>
      </c>
      <c r="F28" s="32">
        <v>1</v>
      </c>
      <c r="G28" s="12"/>
      <c r="H28" s="12"/>
    </row>
    <row r="29" spans="5:15" s="2" customFormat="1" ht="15" thickBot="1">
      <c r="E29" s="15" t="s">
        <v>13</v>
      </c>
      <c r="F29" s="30">
        <f>1</f>
        <v>1</v>
      </c>
      <c r="G29" s="14"/>
      <c r="H29" s="43" t="s">
        <v>7</v>
      </c>
      <c r="I29" s="34" t="s">
        <v>8</v>
      </c>
      <c r="J29" s="35" t="s">
        <v>9</v>
      </c>
      <c r="K29" s="36" t="s">
        <v>10</v>
      </c>
      <c r="L29" s="36"/>
      <c r="M29" s="16"/>
      <c r="N29" s="16"/>
      <c r="O29" s="16"/>
    </row>
    <row r="30" spans="5:16" s="17" customFormat="1" ht="13.5" thickBot="1">
      <c r="E30" s="15" t="s">
        <v>6</v>
      </c>
      <c r="F30" s="33">
        <f>ROUNDUP(F25/(F26*F27*F28),0)</f>
        <v>4</v>
      </c>
      <c r="G30" s="19">
        <v>0</v>
      </c>
      <c r="H30" s="44">
        <v>0</v>
      </c>
      <c r="I30" s="37">
        <v>12</v>
      </c>
      <c r="J30" s="37">
        <f>IF(F30=2,6,0)</f>
        <v>0</v>
      </c>
      <c r="K30" s="37">
        <f>IF(F30=3,3.5,0)</f>
        <v>0</v>
      </c>
      <c r="L30" s="38">
        <f>IF(F30=3,8.5,0)</f>
        <v>0</v>
      </c>
      <c r="P30" s="17">
        <v>9</v>
      </c>
    </row>
    <row r="31" spans="6:12" s="17" customFormat="1" ht="12">
      <c r="F31" s="18">
        <v>11</v>
      </c>
      <c r="G31" s="19">
        <v>100</v>
      </c>
      <c r="H31" s="44">
        <v>1.5</v>
      </c>
      <c r="I31" s="37">
        <v>10.5</v>
      </c>
      <c r="J31" s="37">
        <f>IF(F30=2,6,0)</f>
        <v>0</v>
      </c>
      <c r="K31" s="37">
        <f>IF(F30=3,4.5,0)</f>
        <v>0</v>
      </c>
      <c r="L31" s="38">
        <f>IF(F30=3,7.5,0)</f>
        <v>0</v>
      </c>
    </row>
    <row r="32" spans="6:12" s="17" customFormat="1" ht="11.25">
      <c r="F32" s="29" t="s">
        <v>11</v>
      </c>
      <c r="G32" s="29"/>
      <c r="H32" s="29"/>
      <c r="I32" s="39" t="s">
        <v>12</v>
      </c>
      <c r="J32" s="39"/>
      <c r="K32" s="39"/>
      <c r="L32" s="39"/>
    </row>
    <row r="33" spans="6:12" s="17" customFormat="1" ht="11.25">
      <c r="F33" s="20">
        <f>IF(F30=4,2.5,0)</f>
        <v>2.5</v>
      </c>
      <c r="G33" s="20">
        <f>IF(F30=4,6,0)</f>
        <v>6</v>
      </c>
      <c r="H33" s="20">
        <f>IF(F30=4,9.5,0)</f>
        <v>9.5</v>
      </c>
      <c r="I33" s="40">
        <f>IF(F30=5,2.4,0)</f>
        <v>0</v>
      </c>
      <c r="J33" s="40">
        <f>IF($F$30=5,4.8,0)</f>
        <v>0</v>
      </c>
      <c r="K33" s="40">
        <f>IF($F$30=5,7.2,0)</f>
        <v>0</v>
      </c>
      <c r="L33" s="41">
        <f>IF($F$30=5,9.6,0)</f>
        <v>0</v>
      </c>
    </row>
    <row r="34" spans="6:12" s="17" customFormat="1" ht="11.25">
      <c r="F34" s="20">
        <f>IF(F30=4,3.5,0)</f>
        <v>3.5</v>
      </c>
      <c r="G34" s="20">
        <f>IF(F30=4,6,0)</f>
        <v>6</v>
      </c>
      <c r="H34" s="20">
        <f>IF(F30=4,8.5,0)</f>
        <v>8.5</v>
      </c>
      <c r="I34" s="40">
        <f>IF($F$30=5,3.5,0)</f>
        <v>0</v>
      </c>
      <c r="J34" s="40">
        <f>IF($F$30=5,5.3,0)</f>
        <v>0</v>
      </c>
      <c r="K34" s="40">
        <f>IF($F$30=5,6.7,0)</f>
        <v>0</v>
      </c>
      <c r="L34" s="41">
        <f>IF($F$30=5,8.5,0)</f>
        <v>0</v>
      </c>
    </row>
    <row r="35" spans="9:12" s="2" customFormat="1" ht="12.75">
      <c r="I35" s="42"/>
      <c r="J35" s="42"/>
      <c r="K35" s="42"/>
      <c r="L35" s="42"/>
    </row>
    <row r="36" spans="9:12" s="2" customFormat="1" ht="12.75">
      <c r="I36" s="42"/>
      <c r="J36" s="42"/>
      <c r="K36" s="42"/>
      <c r="L36" s="4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2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  <c r="R38" s="6"/>
      <c r="S38" s="6"/>
      <c r="T38" s="6"/>
      <c r="U38" s="6"/>
      <c r="V38" s="6"/>
      <c r="W38" s="6"/>
      <c r="X38" s="6"/>
    </row>
    <row r="39" spans="1:24" ht="18" customHeight="1">
      <c r="A39" s="5"/>
      <c r="B39" s="5"/>
      <c r="C39" s="5"/>
      <c r="D39" s="7"/>
      <c r="E39" s="2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  <c r="U39" s="6"/>
      <c r="V39" s="6"/>
      <c r="W39" s="6"/>
      <c r="X39" s="6"/>
    </row>
    <row r="40" spans="1:24" ht="18" customHeight="1">
      <c r="A40" s="5"/>
      <c r="B40" s="5"/>
      <c r="C40" s="5"/>
      <c r="D40" s="8"/>
      <c r="E40" s="22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  <c r="R40" s="6"/>
      <c r="S40" s="6"/>
      <c r="T40" s="6"/>
      <c r="U40" s="6"/>
      <c r="V40" s="6"/>
      <c r="W40" s="6"/>
      <c r="X40" s="6"/>
    </row>
    <row r="41" spans="1:24" ht="18" customHeight="1">
      <c r="A41" s="5"/>
      <c r="B41" s="5"/>
      <c r="C41" s="5"/>
      <c r="D41" s="8"/>
      <c r="E41" s="22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  <c r="R41" s="6"/>
      <c r="S41" s="6"/>
      <c r="T41" s="6"/>
      <c r="U41" s="6"/>
      <c r="V41" s="6"/>
      <c r="W41" s="6"/>
      <c r="X41" s="6"/>
    </row>
    <row r="42" spans="1:24" ht="18" customHeight="1">
      <c r="A42" s="5"/>
      <c r="B42" s="5"/>
      <c r="C42" s="5"/>
      <c r="D42" s="8"/>
      <c r="E42" s="23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  <c r="R42" s="6"/>
      <c r="S42" s="6"/>
      <c r="T42" s="6"/>
      <c r="U42" s="6"/>
      <c r="V42" s="6"/>
      <c r="W42" s="6"/>
      <c r="X42" s="6"/>
    </row>
    <row r="43" spans="1:24" ht="18" customHeight="1">
      <c r="A43" s="5"/>
      <c r="B43" s="5"/>
      <c r="C43" s="5"/>
      <c r="D43" s="8"/>
      <c r="E43" s="23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  <c r="R43" s="6"/>
      <c r="S43" s="6"/>
      <c r="T43" s="6"/>
      <c r="U43" s="6"/>
      <c r="V43" s="6"/>
      <c r="W43" s="6"/>
      <c r="X43" s="6"/>
    </row>
    <row r="44" spans="1:24" ht="18" customHeight="1">
      <c r="A44" s="5"/>
      <c r="B44" s="5"/>
      <c r="C44" s="5"/>
      <c r="D44" s="9"/>
      <c r="E44" s="2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  <c r="R44" s="6"/>
      <c r="S44" s="6"/>
      <c r="T44" s="6"/>
      <c r="U44" s="6"/>
      <c r="V44" s="6"/>
      <c r="W44" s="6"/>
      <c r="X44" s="6"/>
    </row>
    <row r="45" spans="1:24" ht="18" customHeight="1">
      <c r="A45" s="5"/>
      <c r="B45" s="5"/>
      <c r="C45" s="5"/>
      <c r="D45" s="5"/>
      <c r="E45" s="2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  <c r="R45" s="6"/>
      <c r="S45" s="6"/>
      <c r="T45" s="6"/>
      <c r="U45" s="6"/>
      <c r="V45" s="6"/>
      <c r="W45" s="6"/>
      <c r="X45" s="6"/>
    </row>
    <row r="46" spans="1:24" ht="45.75" customHeight="1">
      <c r="A46" s="5"/>
      <c r="B46" s="5"/>
      <c r="C46" s="5"/>
      <c r="D46" s="5"/>
      <c r="E46" s="10">
        <f>E44</f>
        <v>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  <c r="R46" s="6"/>
      <c r="S46" s="6"/>
      <c r="T46" s="6"/>
      <c r="U46" s="6"/>
      <c r="V46" s="6"/>
      <c r="W46" s="6"/>
      <c r="X46" s="6"/>
    </row>
    <row r="47" spans="1:24" ht="27" customHeight="1">
      <c r="A47" s="5"/>
      <c r="B47" s="5"/>
      <c r="C47" s="5"/>
      <c r="D47" s="5"/>
      <c r="E47" s="10">
        <f>E39</f>
        <v>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  <c r="R47" s="6"/>
      <c r="S47" s="6"/>
      <c r="T47" s="6"/>
      <c r="U47" s="6"/>
      <c r="V47" s="6"/>
      <c r="W47" s="6"/>
      <c r="X47" s="6"/>
    </row>
    <row r="48" spans="1:24" ht="27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  <c r="R48" s="6"/>
      <c r="S48" s="6"/>
      <c r="T48" s="6"/>
      <c r="U48" s="6"/>
      <c r="V48" s="6"/>
      <c r="W48" s="6"/>
      <c r="X48" s="6"/>
    </row>
    <row r="49" spans="1:24" ht="27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  <c r="R49" s="6"/>
      <c r="S49" s="6"/>
      <c r="T49" s="6"/>
      <c r="U49" s="6"/>
      <c r="V49" s="6"/>
      <c r="W49" s="6"/>
      <c r="X49" s="6"/>
    </row>
    <row r="50" spans="1:24" ht="27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  <c r="R50" s="6"/>
      <c r="S50" s="6"/>
      <c r="T50" s="6"/>
      <c r="U50" s="6"/>
      <c r="V50" s="6"/>
      <c r="W50" s="6"/>
      <c r="X50" s="6"/>
    </row>
    <row r="51" spans="1:24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  <c r="R51" s="6"/>
      <c r="S51" s="6"/>
      <c r="T51" s="6"/>
      <c r="U51" s="6"/>
      <c r="V51" s="6"/>
      <c r="W51" s="6"/>
      <c r="X51" s="6"/>
    </row>
    <row r="52" spans="1:2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  <c r="R52" s="6"/>
      <c r="S52" s="6"/>
      <c r="T52" s="6"/>
      <c r="U52" s="6"/>
      <c r="V52" s="6"/>
      <c r="W52" s="6"/>
      <c r="X52" s="6"/>
    </row>
    <row r="53" spans="1:24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  <c r="R53" s="6"/>
      <c r="S53" s="6"/>
      <c r="T53" s="6"/>
      <c r="U53" s="6"/>
      <c r="V53" s="6"/>
      <c r="W53" s="6"/>
      <c r="X53" s="6"/>
    </row>
    <row r="54" spans="1:2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  <c r="R54" s="6"/>
      <c r="S54" s="6"/>
      <c r="T54" s="6"/>
      <c r="U54" s="6"/>
      <c r="V54" s="6"/>
      <c r="W54" s="6"/>
      <c r="X54" s="6"/>
    </row>
    <row r="55" spans="1:24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  <c r="R55" s="6"/>
      <c r="S55" s="6"/>
      <c r="T55" s="6"/>
      <c r="U55" s="6"/>
      <c r="V55" s="6"/>
      <c r="W55" s="6"/>
      <c r="X55" s="6"/>
    </row>
    <row r="56" spans="1:24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  <c r="R56" s="6"/>
      <c r="S56" s="6"/>
      <c r="T56" s="6"/>
      <c r="U56" s="6"/>
      <c r="V56" s="6"/>
      <c r="W56" s="6"/>
      <c r="X56" s="6"/>
    </row>
    <row r="57" spans="1:24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  <c r="R57" s="6"/>
      <c r="S57" s="6"/>
      <c r="T57" s="6"/>
      <c r="U57" s="6"/>
      <c r="V57" s="6"/>
      <c r="W57" s="6"/>
      <c r="X57" s="6"/>
    </row>
    <row r="58" spans="1:24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  <c r="R58" s="6"/>
      <c r="S58" s="6"/>
      <c r="T58" s="6"/>
      <c r="U58" s="6"/>
      <c r="V58" s="6"/>
      <c r="W58" s="6"/>
      <c r="X58" s="6"/>
    </row>
    <row r="59" spans="1:24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  <c r="R59" s="6"/>
      <c r="S59" s="6"/>
      <c r="T59" s="6"/>
      <c r="U59" s="6"/>
      <c r="V59" s="6"/>
      <c r="W59" s="6"/>
      <c r="X59" s="6"/>
    </row>
    <row r="60" spans="1:24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  <c r="R60" s="6"/>
      <c r="S60" s="6"/>
      <c r="T60" s="6"/>
      <c r="U60" s="6"/>
      <c r="V60" s="6"/>
      <c r="W60" s="6"/>
      <c r="X60" s="6"/>
    </row>
    <row r="61" spans="1:24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  <c r="R61" s="6"/>
      <c r="S61" s="6"/>
      <c r="T61" s="6"/>
      <c r="U61" s="6"/>
      <c r="V61" s="6"/>
      <c r="W61" s="6"/>
      <c r="X61" s="6"/>
    </row>
    <row r="62" spans="1:24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  <c r="R62" s="6"/>
      <c r="S62" s="6"/>
      <c r="T62" s="6"/>
      <c r="U62" s="6"/>
      <c r="V62" s="6"/>
      <c r="W62" s="6"/>
      <c r="X62" s="6"/>
    </row>
    <row r="63" spans="1:2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  <c r="R63" s="6"/>
      <c r="S63" s="6"/>
      <c r="T63" s="6"/>
      <c r="U63" s="6"/>
      <c r="V63" s="6"/>
      <c r="W63" s="6"/>
      <c r="X63" s="6"/>
    </row>
    <row r="64" spans="1:2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</sheetData>
  <sheetProtection password="C69E" sheet="1" objects="1" scenarios="1"/>
  <mergeCells count="9">
    <mergeCell ref="K29:L29"/>
    <mergeCell ref="F32:H32"/>
    <mergeCell ref="I32:L32"/>
    <mergeCell ref="F21:H21"/>
    <mergeCell ref="F22:H22"/>
    <mergeCell ref="F6:I6"/>
    <mergeCell ref="A2:L2"/>
    <mergeCell ref="F7:H7"/>
    <mergeCell ref="F8:H8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T. Fisk</dc:creator>
  <cp:keywords/>
  <dc:description/>
  <cp:lastModifiedBy>Terry T. Fisk</cp:lastModifiedBy>
  <cp:lastPrinted>1998-12-04T01:17:44Z</cp:lastPrinted>
  <dcterms:created xsi:type="dcterms:W3CDTF">1998-07-07T17:27:05Z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