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40" windowHeight="5520" activeTab="0"/>
  </bookViews>
  <sheets>
    <sheet name="Demo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<sst xmlns="http://schemas.openxmlformats.org/spreadsheetml/2006/main" count="47" uniqueCount="32">
  <si>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Theory &amp; Concepts:</t>
  </si>
  <si>
    <t>Calculating Delay and LOS</t>
  </si>
  <si>
    <t>Cycle length (sec):</t>
  </si>
  <si>
    <t>Lane effective green (sec):</t>
  </si>
  <si>
    <t>Green ratio (g/C):</t>
  </si>
  <si>
    <t>Capacity ( c ) :</t>
  </si>
  <si>
    <t>Flow/Capacity (V/c):</t>
  </si>
  <si>
    <t>Delay (sec):</t>
  </si>
  <si>
    <t>Cycle length</t>
  </si>
  <si>
    <t>g/C</t>
  </si>
  <si>
    <t>c</t>
  </si>
  <si>
    <t>X</t>
  </si>
  <si>
    <t>D</t>
  </si>
  <si>
    <t>g</t>
  </si>
  <si>
    <t>V</t>
  </si>
  <si>
    <t>S</t>
  </si>
  <si>
    <t>Because the effects of the various variables are hard</t>
  </si>
  <si>
    <t xml:space="preserve">to determine from the delay equation itself, the </t>
  </si>
  <si>
    <t>effects of each of these variables are shown in the</t>
  </si>
  <si>
    <t>figures to the right.  All variables except the</t>
  </si>
  <si>
    <t>variable of interest were kept constant.  Unfortunately,</t>
  </si>
  <si>
    <t>changed. The scales on the graphs change, however,</t>
  </si>
  <si>
    <t xml:space="preserve">so it only requires a little more observation on your </t>
  </si>
  <si>
    <t>part to see how these variables effect the delay.</t>
  </si>
  <si>
    <t xml:space="preserve">           </t>
  </si>
  <si>
    <t>the graphs retain their shape when the variables are</t>
  </si>
  <si>
    <t>For fun you might bring the values from the cycle</t>
  </si>
  <si>
    <t xml:space="preserve">length and green split spreadsheets over to this </t>
  </si>
  <si>
    <t>one and find the delay for one phase.</t>
  </si>
  <si>
    <t xml:space="preserve">Lane design flow rate (pcu/hr): </t>
  </si>
  <si>
    <t>Saturation flow rate (pcu/hr):</t>
  </si>
  <si>
    <t>If necessary, push your browser's BACK button to exit.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</si>
</sst>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0"/>
    </font>
    <font>
      <b/>
      <sz val="8.25"/>
      <name val="Arial"/>
      <family val="0"/>
    </font>
    <font>
      <sz val="8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 hidden="1"/>
    </xf>
    <xf numFmtId="0" fontId="3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right"/>
      <protection hidden="1"/>
    </xf>
    <xf numFmtId="0" fontId="0" fillId="0" borderId="1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0" fillId="3" borderId="1" xfId="0" applyFont="1" applyFill="1" applyBorder="1" applyAlignment="1" applyProtection="1">
      <alignment/>
      <protection hidden="1"/>
    </xf>
    <xf numFmtId="0" fontId="0" fillId="3" borderId="2" xfId="0" applyFont="1" applyFill="1" applyBorder="1" applyAlignment="1" applyProtection="1">
      <alignment/>
      <protection hidden="1"/>
    </xf>
    <xf numFmtId="0" fontId="0" fillId="3" borderId="3" xfId="0" applyFont="1" applyFill="1" applyBorder="1" applyAlignment="1" applyProtection="1">
      <alignment/>
      <protection hidden="1"/>
    </xf>
    <xf numFmtId="0" fontId="0" fillId="4" borderId="4" xfId="0" applyFont="1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Delay versus Cycle Length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Demo!$H$6:$H$19</c:f>
              <c:numCache/>
            </c:numRef>
          </c:xVal>
          <c:yVal>
            <c:numRef>
              <c:f>Demo!$L$6:$L$19</c:f>
              <c:numCache/>
            </c:numRef>
          </c:yVal>
          <c:smooth val="1"/>
        </c:ser>
        <c:axId val="17677727"/>
        <c:axId val="24881816"/>
      </c:scatterChart>
      <c:valAx>
        <c:axId val="17677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Cycle Length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81816"/>
        <c:crosses val="autoZero"/>
        <c:crossBetween val="midCat"/>
        <c:dispUnits/>
      </c:valAx>
      <c:valAx>
        <c:axId val="24881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Delay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6777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Delay versus Design Flow Rate</a:t>
            </a:r>
          </a:p>
        </c:rich>
      </c:tx>
      <c:layout>
        <c:manualLayout>
          <c:xMode val="factor"/>
          <c:yMode val="factor"/>
          <c:x val="0.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11275"/>
          <c:w val="0.85775"/>
          <c:h val="0.7747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Demo!$S$6:$S$15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Demo!$R$6:$R$15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22609753"/>
        <c:axId val="2161186"/>
      </c:scatterChart>
      <c:valAx>
        <c:axId val="22609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Design Flow Rate (pce/hr)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1186"/>
        <c:crosses val="autoZero"/>
        <c:crossBetween val="midCat"/>
        <c:dispUnits/>
      </c:valAx>
      <c:valAx>
        <c:axId val="2161186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Delay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6097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Delay versus Saturation Flow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275"/>
          <c:y val="0.12"/>
          <c:w val="0.84975"/>
          <c:h val="0.733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Demo!$N$22:$N$36</c:f>
              <c:numCache/>
            </c:numRef>
          </c:xVal>
          <c:yVal>
            <c:numRef>
              <c:f>Demo!$S$22:$S$36</c:f>
              <c:numCache/>
            </c:numRef>
          </c:yVal>
          <c:smooth val="1"/>
        </c:ser>
        <c:axId val="19450675"/>
        <c:axId val="40838348"/>
      </c:scatterChart>
      <c:valAx>
        <c:axId val="19450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Saturation Flow Rate (pce/hr)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38348"/>
        <c:crosses val="autoZero"/>
        <c:crossBetween val="midCat"/>
        <c:dispUnits/>
      </c:valAx>
      <c:valAx>
        <c:axId val="40838348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Delay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506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Delay versus Effective Green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225"/>
          <c:y val="0.127"/>
          <c:w val="0.85025"/>
          <c:h val="0.733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Demo!$G$22:$G$31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Demo!$L$22:$L$31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32000813"/>
        <c:axId val="19571862"/>
      </c:scatterChart>
      <c:valAx>
        <c:axId val="32000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Effective Green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71862"/>
        <c:crosses val="autoZero"/>
        <c:crossBetween val="midCat"/>
        <c:dispUnits/>
      </c:valAx>
      <c:valAx>
        <c:axId val="19571862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Delay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008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3</xdr:row>
      <xdr:rowOff>19050</xdr:rowOff>
    </xdr:from>
    <xdr:to>
      <xdr:col>10</xdr:col>
      <xdr:colOff>600075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3343275" y="581025"/>
        <a:ext cx="287655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28</xdr:row>
      <xdr:rowOff>133350</xdr:rowOff>
    </xdr:from>
    <xdr:to>
      <xdr:col>5</xdr:col>
      <xdr:colOff>523875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200025" y="4743450"/>
        <a:ext cx="289560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161925</xdr:colOff>
      <xdr:row>17</xdr:row>
      <xdr:rowOff>0</xdr:rowOff>
    </xdr:from>
    <xdr:to>
      <xdr:col>10</xdr:col>
      <xdr:colOff>600075</xdr:colOff>
      <xdr:row>30</xdr:row>
      <xdr:rowOff>123825</xdr:rowOff>
    </xdr:to>
    <xdr:graphicFrame>
      <xdr:nvGraphicFramePr>
        <xdr:cNvPr id="3" name="Chart 3"/>
        <xdr:cNvGraphicFramePr/>
      </xdr:nvGraphicFramePr>
      <xdr:xfrm>
        <a:off x="3343275" y="2828925"/>
        <a:ext cx="2876550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152400</xdr:colOff>
      <xdr:row>31</xdr:row>
      <xdr:rowOff>57150</xdr:rowOff>
    </xdr:from>
    <xdr:to>
      <xdr:col>10</xdr:col>
      <xdr:colOff>600075</xdr:colOff>
      <xdr:row>45</xdr:row>
      <xdr:rowOff>123825</xdr:rowOff>
    </xdr:to>
    <xdr:graphicFrame>
      <xdr:nvGraphicFramePr>
        <xdr:cNvPr id="4" name="Chart 4"/>
        <xdr:cNvGraphicFramePr/>
      </xdr:nvGraphicFramePr>
      <xdr:xfrm>
        <a:off x="3333750" y="5153025"/>
        <a:ext cx="2886075" cy="2333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6"/>
  <sheetViews>
    <sheetView tabSelected="1" workbookViewId="0" topLeftCell="A1">
      <selection activeCell="L7" sqref="L7"/>
    </sheetView>
  </sheetViews>
  <sheetFormatPr defaultColWidth="9.140625" defaultRowHeight="12.75"/>
  <cols>
    <col min="1" max="1" width="2.00390625" style="3" customWidth="1"/>
    <col min="2" max="16384" width="9.140625" style="3" customWidth="1"/>
  </cols>
  <sheetData>
    <row r="1" ht="12.75">
      <c r="B1" s="3" t="s">
        <v>24</v>
      </c>
    </row>
    <row r="2" spans="2:11" ht="15.75">
      <c r="B2" s="1" t="s">
        <v>0</v>
      </c>
      <c r="K2" s="5" t="s">
        <v>31</v>
      </c>
    </row>
    <row r="3" spans="2:20" ht="15.75">
      <c r="B3" s="4" t="s">
        <v>1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7:20" ht="12.75"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2.75">
      <c r="B5" s="3" t="s">
        <v>16</v>
      </c>
      <c r="G5" s="2"/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/>
      <c r="N5" s="2" t="s">
        <v>8</v>
      </c>
      <c r="O5" s="2" t="s">
        <v>9</v>
      </c>
      <c r="P5" s="2" t="s">
        <v>10</v>
      </c>
      <c r="Q5" s="2" t="s">
        <v>11</v>
      </c>
      <c r="R5" s="2" t="s">
        <v>12</v>
      </c>
      <c r="S5" s="2" t="s">
        <v>14</v>
      </c>
      <c r="T5" s="2"/>
    </row>
    <row r="6" spans="2:20" ht="12.75">
      <c r="B6" s="3" t="s">
        <v>17</v>
      </c>
      <c r="G6" s="2"/>
      <c r="H6" s="2">
        <f>$E$20</f>
        <v>40</v>
      </c>
      <c r="I6" s="2">
        <f aca="true" t="shared" si="0" ref="I6:I19">$E$20/H6</f>
        <v>1</v>
      </c>
      <c r="J6" s="2">
        <f aca="true" t="shared" si="1" ref="J6:J19">I6*$E$22</f>
        <v>1900</v>
      </c>
      <c r="K6" s="2">
        <f aca="true" t="shared" si="2" ref="K6:K19">$E$21/J6</f>
        <v>0.15789473684210525</v>
      </c>
      <c r="L6" s="2">
        <f>(0.38*H6*(1-I6)^2)/(1-(I6)*(K6))+173*K6^2*((K6-1)+((K6-1)^2+(16*K6/H6))^0.5)</f>
        <v>0.15828898563673816</v>
      </c>
      <c r="M6" s="2"/>
      <c r="N6" s="2">
        <f aca="true" t="shared" si="3" ref="N6:N15">$E$19</f>
        <v>90</v>
      </c>
      <c r="O6" s="2">
        <f aca="true" t="shared" si="4" ref="O6:O15">$E$20/N6</f>
        <v>0.4444444444444444</v>
      </c>
      <c r="P6" s="2">
        <f aca="true" t="shared" si="5" ref="P6:P15">O6*$E$22</f>
        <v>844.4444444444443</v>
      </c>
      <c r="Q6" s="2">
        <f>S6/P6</f>
        <v>2.2488157894736847</v>
      </c>
      <c r="R6" s="2">
        <f>(0.38*N6*(1-O6)^2)/(1-(O6)*(Q6))+173*Q6^2*((Q6-1)+((Q6-1)^2+(16*Q6/N6))^0.5)</f>
        <v>22372.770955136995</v>
      </c>
      <c r="S6" s="2">
        <f>$E$22-1</f>
        <v>1899</v>
      </c>
      <c r="T6" s="2"/>
    </row>
    <row r="7" spans="2:20" ht="12.75">
      <c r="B7" s="3" t="s">
        <v>18</v>
      </c>
      <c r="G7" s="2"/>
      <c r="H7" s="2">
        <f>H6+0.1*$H$6</f>
        <v>44</v>
      </c>
      <c r="I7" s="2">
        <f t="shared" si="0"/>
        <v>0.9090909090909091</v>
      </c>
      <c r="J7" s="2">
        <f t="shared" si="1"/>
        <v>1727.2727272727273</v>
      </c>
      <c r="K7" s="2">
        <f t="shared" si="2"/>
        <v>0.1736842105263158</v>
      </c>
      <c r="L7" s="2">
        <f aca="true" t="shared" si="6" ref="L7:L19">(0.38*H7*(1-I7)^2)/(1-(I7)*(K7))+173*K7^2*((K7-1)+((K7-1)^2+(16*K7/H7))^0.5)</f>
        <v>0.35912338696123336</v>
      </c>
      <c r="M7" s="2"/>
      <c r="N7" s="2">
        <f t="shared" si="3"/>
        <v>90</v>
      </c>
      <c r="O7" s="2">
        <f t="shared" si="4"/>
        <v>0.4444444444444444</v>
      </c>
      <c r="P7" s="2">
        <f t="shared" si="5"/>
        <v>844.4444444444443</v>
      </c>
      <c r="Q7" s="2">
        <f aca="true" t="shared" si="7" ref="Q7:Q15">S7/P7</f>
        <v>2.023934210526316</v>
      </c>
      <c r="R7" s="2">
        <f aca="true" t="shared" si="8" ref="R7:R15">(0.38*N7*(1-O7)^2)/(1-(O7)*(Q7))+173*Q7^2*((Q7-1)+((Q7-1)^2+(16*Q7/N7))^0.5)</f>
        <v>1671.6479150113255</v>
      </c>
      <c r="S7" s="2">
        <f>S6-0.1*$S$6</f>
        <v>1709.1</v>
      </c>
      <c r="T7" s="2"/>
    </row>
    <row r="8" spans="2:20" ht="12.75">
      <c r="B8" s="3" t="s">
        <v>19</v>
      </c>
      <c r="G8" s="2"/>
      <c r="H8" s="2">
        <f aca="true" t="shared" si="9" ref="H8:H19">H7+0.1*$H$6</f>
        <v>48</v>
      </c>
      <c r="I8" s="2">
        <f t="shared" si="0"/>
        <v>0.8333333333333334</v>
      </c>
      <c r="J8" s="2">
        <f t="shared" si="1"/>
        <v>1583.3333333333335</v>
      </c>
      <c r="K8" s="2">
        <f t="shared" si="2"/>
        <v>0.1894736842105263</v>
      </c>
      <c r="L8" s="2">
        <f t="shared" si="6"/>
        <v>0.8380918947851961</v>
      </c>
      <c r="M8" s="2"/>
      <c r="N8" s="2">
        <f t="shared" si="3"/>
        <v>90</v>
      </c>
      <c r="O8" s="2">
        <f t="shared" si="4"/>
        <v>0.4444444444444444</v>
      </c>
      <c r="P8" s="2">
        <f t="shared" si="5"/>
        <v>844.4444444444443</v>
      </c>
      <c r="Q8" s="2">
        <f t="shared" si="7"/>
        <v>1.7990526315789475</v>
      </c>
      <c r="R8" s="2">
        <f t="shared" si="8"/>
        <v>1048.2165977341338</v>
      </c>
      <c r="S8" s="2">
        <f aca="true" t="shared" si="10" ref="S8:S15">S7-0.1*$S$6</f>
        <v>1519.1999999999998</v>
      </c>
      <c r="T8" s="2"/>
    </row>
    <row r="9" spans="2:20" ht="12.75">
      <c r="B9" s="3" t="s">
        <v>20</v>
      </c>
      <c r="G9" s="2"/>
      <c r="H9" s="2">
        <f t="shared" si="9"/>
        <v>52</v>
      </c>
      <c r="I9" s="2">
        <f t="shared" si="0"/>
        <v>0.7692307692307693</v>
      </c>
      <c r="J9" s="2">
        <f t="shared" si="1"/>
        <v>1461.5384615384617</v>
      </c>
      <c r="K9" s="2">
        <f t="shared" si="2"/>
        <v>0.20526315789473681</v>
      </c>
      <c r="L9" s="2">
        <f t="shared" si="6"/>
        <v>1.5323450740853561</v>
      </c>
      <c r="M9" s="2"/>
      <c r="N9" s="2">
        <f t="shared" si="3"/>
        <v>90</v>
      </c>
      <c r="O9" s="2">
        <f t="shared" si="4"/>
        <v>0.4444444444444444</v>
      </c>
      <c r="P9" s="2">
        <f t="shared" si="5"/>
        <v>844.4444444444443</v>
      </c>
      <c r="Q9" s="2">
        <f t="shared" si="7"/>
        <v>1.5741710526315789</v>
      </c>
      <c r="R9" s="2">
        <f t="shared" si="8"/>
        <v>615.9794525580368</v>
      </c>
      <c r="S9" s="2">
        <f t="shared" si="10"/>
        <v>1329.2999999999997</v>
      </c>
      <c r="T9" s="2"/>
    </row>
    <row r="10" spans="2:20" ht="12.75">
      <c r="B10" s="3" t="s">
        <v>25</v>
      </c>
      <c r="G10" s="2"/>
      <c r="H10" s="2">
        <f t="shared" si="9"/>
        <v>56</v>
      </c>
      <c r="I10" s="2">
        <f t="shared" si="0"/>
        <v>0.7142857142857143</v>
      </c>
      <c r="J10" s="2">
        <f t="shared" si="1"/>
        <v>1357.142857142857</v>
      </c>
      <c r="K10" s="2">
        <f t="shared" si="2"/>
        <v>0.22105263157894736</v>
      </c>
      <c r="L10" s="2">
        <f t="shared" si="6"/>
        <v>2.3970851037889602</v>
      </c>
      <c r="M10" s="2"/>
      <c r="N10" s="2">
        <f t="shared" si="3"/>
        <v>90</v>
      </c>
      <c r="O10" s="2">
        <f t="shared" si="4"/>
        <v>0.4444444444444444</v>
      </c>
      <c r="P10" s="2">
        <f t="shared" si="5"/>
        <v>844.4444444444443</v>
      </c>
      <c r="Q10" s="2">
        <f t="shared" si="7"/>
        <v>1.3492894736842103</v>
      </c>
      <c r="R10" s="2">
        <f t="shared" si="8"/>
        <v>325.8489131816055</v>
      </c>
      <c r="S10" s="2">
        <f t="shared" si="10"/>
        <v>1139.3999999999996</v>
      </c>
      <c r="T10" s="2"/>
    </row>
    <row r="11" spans="2:20" ht="12.75">
      <c r="B11" s="3" t="s">
        <v>21</v>
      </c>
      <c r="G11" s="2"/>
      <c r="H11" s="2">
        <f t="shared" si="9"/>
        <v>60</v>
      </c>
      <c r="I11" s="2">
        <f t="shared" si="0"/>
        <v>0.6666666666666666</v>
      </c>
      <c r="J11" s="2">
        <f t="shared" si="1"/>
        <v>1266.6666666666665</v>
      </c>
      <c r="K11" s="2">
        <f t="shared" si="2"/>
        <v>0.2368421052631579</v>
      </c>
      <c r="L11" s="2">
        <f t="shared" si="6"/>
        <v>3.3995569455630528</v>
      </c>
      <c r="M11" s="2"/>
      <c r="N11" s="2">
        <f t="shared" si="3"/>
        <v>90</v>
      </c>
      <c r="O11" s="2">
        <f t="shared" si="4"/>
        <v>0.4444444444444444</v>
      </c>
      <c r="P11" s="2">
        <f t="shared" si="5"/>
        <v>844.4444444444443</v>
      </c>
      <c r="Q11" s="2">
        <f t="shared" si="7"/>
        <v>1.1244078947368419</v>
      </c>
      <c r="R11" s="2">
        <f t="shared" si="8"/>
        <v>149.81609984622912</v>
      </c>
      <c r="S11" s="2">
        <f t="shared" si="10"/>
        <v>949.4999999999997</v>
      </c>
      <c r="T11" s="2"/>
    </row>
    <row r="12" spans="2:20" ht="12.75">
      <c r="B12" s="3" t="s">
        <v>22</v>
      </c>
      <c r="G12" s="2"/>
      <c r="H12" s="2">
        <f t="shared" si="9"/>
        <v>64</v>
      </c>
      <c r="I12" s="2">
        <f t="shared" si="0"/>
        <v>0.625</v>
      </c>
      <c r="J12" s="2">
        <f t="shared" si="1"/>
        <v>1187.5</v>
      </c>
      <c r="K12" s="2">
        <f t="shared" si="2"/>
        <v>0.25263157894736843</v>
      </c>
      <c r="L12" s="2">
        <f t="shared" si="6"/>
        <v>4.51529370995409</v>
      </c>
      <c r="M12" s="2"/>
      <c r="N12" s="2">
        <f t="shared" si="3"/>
        <v>90</v>
      </c>
      <c r="O12" s="2">
        <f t="shared" si="4"/>
        <v>0.4444444444444444</v>
      </c>
      <c r="P12" s="2">
        <f t="shared" si="5"/>
        <v>844.4444444444443</v>
      </c>
      <c r="Q12" s="2">
        <f t="shared" si="7"/>
        <v>0.8995263157894734</v>
      </c>
      <c r="R12" s="2">
        <f t="shared" si="8"/>
        <v>61.23996314700463</v>
      </c>
      <c r="S12" s="2">
        <f t="shared" si="10"/>
        <v>759.5999999999997</v>
      </c>
      <c r="T12" s="2"/>
    </row>
    <row r="13" spans="2:20" ht="12.75">
      <c r="B13" s="3" t="s">
        <v>23</v>
      </c>
      <c r="G13" s="2"/>
      <c r="H13" s="2">
        <f t="shared" si="9"/>
        <v>68</v>
      </c>
      <c r="I13" s="2">
        <f t="shared" si="0"/>
        <v>0.5882352941176471</v>
      </c>
      <c r="J13" s="2">
        <f t="shared" si="1"/>
        <v>1117.6470588235295</v>
      </c>
      <c r="K13" s="2">
        <f t="shared" si="2"/>
        <v>0.26842105263157895</v>
      </c>
      <c r="L13" s="2">
        <f t="shared" si="6"/>
        <v>5.725688129428315</v>
      </c>
      <c r="M13" s="2"/>
      <c r="N13" s="2">
        <f t="shared" si="3"/>
        <v>90</v>
      </c>
      <c r="O13" s="2">
        <f t="shared" si="4"/>
        <v>0.4444444444444444</v>
      </c>
      <c r="P13" s="2">
        <f t="shared" si="5"/>
        <v>844.4444444444443</v>
      </c>
      <c r="Q13" s="2">
        <f t="shared" si="7"/>
        <v>0.674644736842105</v>
      </c>
      <c r="R13" s="2">
        <f t="shared" si="8"/>
        <v>26.872930092366314</v>
      </c>
      <c r="S13" s="2">
        <f t="shared" si="10"/>
        <v>569.6999999999997</v>
      </c>
      <c r="T13" s="2"/>
    </row>
    <row r="14" spans="7:20" ht="12.75">
      <c r="G14" s="2"/>
      <c r="H14" s="2">
        <f t="shared" si="9"/>
        <v>72</v>
      </c>
      <c r="I14" s="2">
        <f t="shared" si="0"/>
        <v>0.5555555555555556</v>
      </c>
      <c r="J14" s="2">
        <f t="shared" si="1"/>
        <v>1055.5555555555557</v>
      </c>
      <c r="K14" s="2">
        <f t="shared" si="2"/>
        <v>0.28421052631578947</v>
      </c>
      <c r="L14" s="2">
        <f t="shared" si="6"/>
        <v>7.0163745474946495</v>
      </c>
      <c r="M14" s="2"/>
      <c r="N14" s="2">
        <f t="shared" si="3"/>
        <v>90</v>
      </c>
      <c r="O14" s="2">
        <f t="shared" si="4"/>
        <v>0.4444444444444444</v>
      </c>
      <c r="P14" s="2">
        <f t="shared" si="5"/>
        <v>844.4444444444443</v>
      </c>
      <c r="Q14" s="2">
        <f t="shared" si="7"/>
        <v>0.4497631578947366</v>
      </c>
      <c r="R14" s="2">
        <f t="shared" si="8"/>
        <v>15.586606029997</v>
      </c>
      <c r="S14" s="2">
        <f t="shared" si="10"/>
        <v>379.7999999999997</v>
      </c>
      <c r="T14" s="2"/>
    </row>
    <row r="15" spans="2:20" ht="12.75">
      <c r="B15" s="3" t="s">
        <v>26</v>
      </c>
      <c r="G15" s="2"/>
      <c r="H15" s="2">
        <f t="shared" si="9"/>
        <v>76</v>
      </c>
      <c r="I15" s="2">
        <f t="shared" si="0"/>
        <v>0.5263157894736842</v>
      </c>
      <c r="J15" s="2">
        <f t="shared" si="1"/>
        <v>1000</v>
      </c>
      <c r="K15" s="2">
        <f t="shared" si="2"/>
        <v>0.3</v>
      </c>
      <c r="L15" s="2">
        <f t="shared" si="6"/>
        <v>8.37612294044366</v>
      </c>
      <c r="M15" s="2"/>
      <c r="N15" s="2">
        <f t="shared" si="3"/>
        <v>90</v>
      </c>
      <c r="O15" s="2">
        <f t="shared" si="4"/>
        <v>0.4444444444444444</v>
      </c>
      <c r="P15" s="2">
        <f t="shared" si="5"/>
        <v>844.4444444444443</v>
      </c>
      <c r="Q15" s="2">
        <f t="shared" si="7"/>
        <v>0.22488157894736813</v>
      </c>
      <c r="R15" s="2">
        <f t="shared" si="8"/>
        <v>11.949700740666135</v>
      </c>
      <c r="S15" s="2">
        <f t="shared" si="10"/>
        <v>189.89999999999972</v>
      </c>
      <c r="T15" s="2"/>
    </row>
    <row r="16" spans="2:20" ht="12.75">
      <c r="B16" s="3" t="s">
        <v>27</v>
      </c>
      <c r="G16" s="2"/>
      <c r="H16" s="2">
        <f t="shared" si="9"/>
        <v>80</v>
      </c>
      <c r="I16" s="2">
        <f t="shared" si="0"/>
        <v>0.5</v>
      </c>
      <c r="J16" s="2">
        <f t="shared" si="1"/>
        <v>950</v>
      </c>
      <c r="K16" s="2">
        <f t="shared" si="2"/>
        <v>0.3157894736842105</v>
      </c>
      <c r="L16" s="2">
        <f t="shared" si="6"/>
        <v>9.796065899822201</v>
      </c>
      <c r="M16" s="2"/>
      <c r="N16" s="2"/>
      <c r="O16" s="2"/>
      <c r="P16" s="2"/>
      <c r="Q16" s="2"/>
      <c r="R16" s="2"/>
      <c r="S16" s="2"/>
      <c r="T16" s="2"/>
    </row>
    <row r="17" spans="2:20" ht="12.75">
      <c r="B17" s="3" t="s">
        <v>28</v>
      </c>
      <c r="G17" s="2"/>
      <c r="H17" s="2">
        <f>H16+0.1*$H$6</f>
        <v>84</v>
      </c>
      <c r="I17" s="2">
        <f t="shared" si="0"/>
        <v>0.47619047619047616</v>
      </c>
      <c r="J17" s="2">
        <f t="shared" si="1"/>
        <v>904.7619047619047</v>
      </c>
      <c r="K17" s="2">
        <f t="shared" si="2"/>
        <v>0.3315789473684211</v>
      </c>
      <c r="L17" s="2">
        <f t="shared" si="6"/>
        <v>11.269147741796594</v>
      </c>
      <c r="M17" s="2"/>
      <c r="N17" s="2"/>
      <c r="O17" s="2"/>
      <c r="P17" s="2"/>
      <c r="Q17" s="2"/>
      <c r="R17" s="2"/>
      <c r="S17" s="2"/>
      <c r="T17" s="2"/>
    </row>
    <row r="18" spans="7:20" ht="12.75">
      <c r="G18" s="2"/>
      <c r="H18" s="2">
        <f t="shared" si="9"/>
        <v>88</v>
      </c>
      <c r="I18" s="2">
        <f t="shared" si="0"/>
        <v>0.45454545454545453</v>
      </c>
      <c r="J18" s="2">
        <f t="shared" si="1"/>
        <v>863.6363636363636</v>
      </c>
      <c r="K18" s="2">
        <f t="shared" si="2"/>
        <v>0.3473684210526316</v>
      </c>
      <c r="L18" s="2">
        <f t="shared" si="6"/>
        <v>12.789725235216288</v>
      </c>
      <c r="M18" s="2"/>
      <c r="N18" s="2"/>
      <c r="O18" s="2"/>
      <c r="P18" s="2"/>
      <c r="Q18" s="2"/>
      <c r="R18" s="2"/>
      <c r="S18" s="2"/>
      <c r="T18" s="2"/>
    </row>
    <row r="19" spans="4:20" ht="12.75">
      <c r="D19" s="5" t="s">
        <v>2</v>
      </c>
      <c r="E19" s="6">
        <v>90</v>
      </c>
      <c r="G19" s="2"/>
      <c r="H19" s="2">
        <f t="shared" si="9"/>
        <v>92</v>
      </c>
      <c r="I19" s="2">
        <f t="shared" si="0"/>
        <v>0.43478260869565216</v>
      </c>
      <c r="J19" s="2">
        <f t="shared" si="1"/>
        <v>826.0869565217391</v>
      </c>
      <c r="K19" s="2">
        <f t="shared" si="2"/>
        <v>0.3631578947368421</v>
      </c>
      <c r="L19" s="2">
        <f t="shared" si="6"/>
        <v>14.353273989822254</v>
      </c>
      <c r="M19" s="2"/>
      <c r="N19" s="2"/>
      <c r="O19" s="2"/>
      <c r="P19" s="2"/>
      <c r="Q19" s="2"/>
      <c r="R19" s="2"/>
      <c r="S19" s="2"/>
      <c r="T19" s="2"/>
    </row>
    <row r="20" spans="4:20" ht="12.75">
      <c r="D20" s="5" t="s">
        <v>3</v>
      </c>
      <c r="E20" s="7">
        <v>40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4:20" ht="12.75">
      <c r="D21" s="5" t="s">
        <v>29</v>
      </c>
      <c r="E21" s="7">
        <v>300</v>
      </c>
      <c r="G21" s="2" t="s">
        <v>13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/>
      <c r="N21" s="2" t="s">
        <v>15</v>
      </c>
      <c r="O21" s="2" t="s">
        <v>8</v>
      </c>
      <c r="P21" s="2" t="s">
        <v>9</v>
      </c>
      <c r="Q21" s="2" t="s">
        <v>10</v>
      </c>
      <c r="R21" s="2" t="s">
        <v>11</v>
      </c>
      <c r="S21" s="2" t="s">
        <v>12</v>
      </c>
      <c r="T21" s="2"/>
    </row>
    <row r="22" spans="4:20" ht="12.75">
      <c r="D22" s="5" t="s">
        <v>30</v>
      </c>
      <c r="E22" s="8">
        <v>1900</v>
      </c>
      <c r="G22" s="2">
        <f>E19</f>
        <v>90</v>
      </c>
      <c r="H22" s="2">
        <f aca="true" t="shared" si="11" ref="H22:H31">$E$19</f>
        <v>90</v>
      </c>
      <c r="I22" s="2">
        <f>G22/H22</f>
        <v>1</v>
      </c>
      <c r="J22" s="2">
        <f aca="true" t="shared" si="12" ref="J22:J31">I22*$E$22</f>
        <v>1900</v>
      </c>
      <c r="K22" s="2">
        <f aca="true" t="shared" si="13" ref="K22:K31">$E$21/J22</f>
        <v>0.15789473684210525</v>
      </c>
      <c r="L22" s="2">
        <f>(0.38*H22*(1-I22)^2)/(1-(I22)*(K22))+173*K22^2*((K22-1)+((K22-1)^2+(16*K22/H22))^0.5)</f>
        <v>0.0711860476714924</v>
      </c>
      <c r="M22" s="2"/>
      <c r="N22" s="2">
        <f>$E$21+1</f>
        <v>301</v>
      </c>
      <c r="O22" s="2">
        <f aca="true" t="shared" si="14" ref="O22:O36">$E$19</f>
        <v>90</v>
      </c>
      <c r="P22" s="2">
        <f aca="true" t="shared" si="15" ref="P22:P36">$E$20/O22</f>
        <v>0.4444444444444444</v>
      </c>
      <c r="Q22" s="2">
        <f>N22*P22</f>
        <v>133.77777777777777</v>
      </c>
      <c r="R22" s="2">
        <f aca="true" t="shared" si="16" ref="R22:R36">$E$21/Q22</f>
        <v>2.2425249169435215</v>
      </c>
      <c r="S22" s="2">
        <f>(0.38*O22*(1-P22)^2)/(1-(P22)*(R22))+173*R22^2*((R22-1)+((R22-1)^2+(16*R22/O22))^0.5)</f>
        <v>5470.78888324035</v>
      </c>
      <c r="T22" s="2"/>
    </row>
    <row r="23" spans="7:20" ht="12.75">
      <c r="G23" s="2">
        <f>G22-0.1*$G$22</f>
        <v>81</v>
      </c>
      <c r="H23" s="2">
        <f t="shared" si="11"/>
        <v>90</v>
      </c>
      <c r="I23" s="2">
        <f aca="true" t="shared" si="17" ref="I23:I31">G23/H23</f>
        <v>0.9</v>
      </c>
      <c r="J23" s="2">
        <f t="shared" si="12"/>
        <v>1710</v>
      </c>
      <c r="K23" s="2">
        <f t="shared" si="13"/>
        <v>0.17543859649122806</v>
      </c>
      <c r="L23" s="2">
        <f aca="true" t="shared" si="18" ref="L23:L31">(0.38*H23*(1-I23)^2)/(1-(I23)*(K23))+173*K23^2*((K23-1)+((K23-1)^2+(16*K23/H23))^0.5)</f>
        <v>0.5056996933940069</v>
      </c>
      <c r="M23" s="2"/>
      <c r="N23" s="2">
        <f>N22+0.1*$N$22</f>
        <v>331.1</v>
      </c>
      <c r="O23" s="2">
        <f t="shared" si="14"/>
        <v>90</v>
      </c>
      <c r="P23" s="2">
        <f t="shared" si="15"/>
        <v>0.4444444444444444</v>
      </c>
      <c r="Q23" s="2">
        <f aca="true" t="shared" si="19" ref="Q23:Q36">N23*P23</f>
        <v>147.15555555555557</v>
      </c>
      <c r="R23" s="2">
        <f t="shared" si="16"/>
        <v>2.0386590154032014</v>
      </c>
      <c r="S23" s="2">
        <f aca="true" t="shared" si="20" ref="S23:S36">(0.38*O23*(1-P23)^2)/(1-(P23)*(R23))+173*R23^2*((R23-1)+((R23-1)^2+(16*R23/O23))^0.5)</f>
        <v>1722.3688298523557</v>
      </c>
      <c r="T23" s="2"/>
    </row>
    <row r="24" spans="4:20" ht="12.75">
      <c r="D24" s="5" t="s">
        <v>4</v>
      </c>
      <c r="E24" s="9">
        <f>E20/E19</f>
        <v>0.4444444444444444</v>
      </c>
      <c r="G24" s="2">
        <f aca="true" t="shared" si="21" ref="G24:G31">G23-0.1*$G$22</f>
        <v>72</v>
      </c>
      <c r="H24" s="2">
        <f t="shared" si="11"/>
        <v>90</v>
      </c>
      <c r="I24" s="2">
        <f t="shared" si="17"/>
        <v>0.8</v>
      </c>
      <c r="J24" s="2">
        <f t="shared" si="12"/>
        <v>1520</v>
      </c>
      <c r="K24" s="2">
        <f t="shared" si="13"/>
        <v>0.19736842105263158</v>
      </c>
      <c r="L24" s="2">
        <f t="shared" si="18"/>
        <v>1.7698496728510984</v>
      </c>
      <c r="M24" s="2"/>
      <c r="N24" s="2">
        <f aca="true" t="shared" si="22" ref="N24:N31">N23+0.1*$N$22</f>
        <v>361.20000000000005</v>
      </c>
      <c r="O24" s="2">
        <f t="shared" si="14"/>
        <v>90</v>
      </c>
      <c r="P24" s="2">
        <f t="shared" si="15"/>
        <v>0.4444444444444444</v>
      </c>
      <c r="Q24" s="2">
        <f t="shared" si="19"/>
        <v>160.53333333333333</v>
      </c>
      <c r="R24" s="2">
        <f t="shared" si="16"/>
        <v>1.8687707641196014</v>
      </c>
      <c r="S24" s="2">
        <f t="shared" si="20"/>
        <v>1217.0811211734158</v>
      </c>
      <c r="T24" s="2"/>
    </row>
    <row r="25" spans="4:20" ht="12.75">
      <c r="D25" s="5" t="s">
        <v>5</v>
      </c>
      <c r="E25" s="10">
        <f>E24*E22</f>
        <v>844.4444444444443</v>
      </c>
      <c r="G25" s="2">
        <f t="shared" si="21"/>
        <v>63</v>
      </c>
      <c r="H25" s="2">
        <f t="shared" si="11"/>
        <v>90</v>
      </c>
      <c r="I25" s="2">
        <f t="shared" si="17"/>
        <v>0.7</v>
      </c>
      <c r="J25" s="2">
        <f t="shared" si="12"/>
        <v>1330</v>
      </c>
      <c r="K25" s="2">
        <f t="shared" si="13"/>
        <v>0.22556390977443608</v>
      </c>
      <c r="L25" s="2">
        <f t="shared" si="18"/>
        <v>3.8793236450133306</v>
      </c>
      <c r="M25" s="2"/>
      <c r="N25" s="2">
        <f t="shared" si="22"/>
        <v>391.30000000000007</v>
      </c>
      <c r="O25" s="2">
        <f t="shared" si="14"/>
        <v>90</v>
      </c>
      <c r="P25" s="2">
        <f t="shared" si="15"/>
        <v>0.4444444444444444</v>
      </c>
      <c r="Q25" s="2">
        <f t="shared" si="19"/>
        <v>173.91111111111113</v>
      </c>
      <c r="R25" s="2">
        <f t="shared" si="16"/>
        <v>1.7250191668796317</v>
      </c>
      <c r="S25" s="2">
        <f t="shared" si="20"/>
        <v>888.1316637740887</v>
      </c>
      <c r="T25" s="2"/>
    </row>
    <row r="26" spans="4:20" ht="12.75">
      <c r="D26" s="5" t="s">
        <v>6</v>
      </c>
      <c r="E26" s="11">
        <f>E21/E25</f>
        <v>0.3552631578947369</v>
      </c>
      <c r="G26" s="2">
        <f t="shared" si="21"/>
        <v>54</v>
      </c>
      <c r="H26" s="2">
        <f t="shared" si="11"/>
        <v>90</v>
      </c>
      <c r="I26" s="2">
        <f t="shared" si="17"/>
        <v>0.6</v>
      </c>
      <c r="J26" s="2">
        <f t="shared" si="12"/>
        <v>1140</v>
      </c>
      <c r="K26" s="2">
        <f t="shared" si="13"/>
        <v>0.2631578947368421</v>
      </c>
      <c r="L26" s="2">
        <f t="shared" si="18"/>
        <v>6.870478672025557</v>
      </c>
      <c r="M26" s="2"/>
      <c r="N26" s="2">
        <f t="shared" si="22"/>
        <v>421.4000000000001</v>
      </c>
      <c r="O26" s="2">
        <f t="shared" si="14"/>
        <v>90</v>
      </c>
      <c r="P26" s="2">
        <f t="shared" si="15"/>
        <v>0.4444444444444444</v>
      </c>
      <c r="Q26" s="2">
        <f t="shared" si="19"/>
        <v>187.28888888888892</v>
      </c>
      <c r="R26" s="2">
        <f t="shared" si="16"/>
        <v>1.6018035121025151</v>
      </c>
      <c r="S26" s="2">
        <f t="shared" si="20"/>
        <v>660.7893216253134</v>
      </c>
      <c r="T26" s="2"/>
    </row>
    <row r="27" spans="7:20" ht="12.75">
      <c r="G27" s="2">
        <f t="shared" si="21"/>
        <v>45</v>
      </c>
      <c r="H27" s="2">
        <f t="shared" si="11"/>
        <v>90</v>
      </c>
      <c r="I27" s="2">
        <f t="shared" si="17"/>
        <v>0.5</v>
      </c>
      <c r="J27" s="2">
        <f t="shared" si="12"/>
        <v>950</v>
      </c>
      <c r="K27" s="2">
        <f t="shared" si="13"/>
        <v>0.3157894736842105</v>
      </c>
      <c r="L27" s="2">
        <f t="shared" si="18"/>
        <v>10.84086748513172</v>
      </c>
      <c r="M27" s="2"/>
      <c r="N27" s="2">
        <f t="shared" si="22"/>
        <v>451.5000000000001</v>
      </c>
      <c r="O27" s="2">
        <f t="shared" si="14"/>
        <v>90</v>
      </c>
      <c r="P27" s="2">
        <f t="shared" si="15"/>
        <v>0.4444444444444444</v>
      </c>
      <c r="Q27" s="2">
        <f t="shared" si="19"/>
        <v>200.6666666666667</v>
      </c>
      <c r="R27" s="2">
        <f t="shared" si="16"/>
        <v>1.4950166112956806</v>
      </c>
      <c r="S27" s="2">
        <f t="shared" si="20"/>
        <v>499.2233052541581</v>
      </c>
      <c r="T27" s="2"/>
    </row>
    <row r="28" spans="4:20" ht="12.75">
      <c r="D28" s="5" t="s">
        <v>7</v>
      </c>
      <c r="E28" s="12">
        <f>(0.38*$E$19*(1-$E$24)^2)/(1-($E$24)*($E$26))+173*$E$26^2*(($E$26-1)+(($E$26-1)^2+(16*$E$26/$E$19))^0.5)</f>
        <v>13.566373662356403</v>
      </c>
      <c r="G28" s="2">
        <f t="shared" si="21"/>
        <v>36</v>
      </c>
      <c r="H28" s="2">
        <f t="shared" si="11"/>
        <v>90</v>
      </c>
      <c r="I28" s="2">
        <f t="shared" si="17"/>
        <v>0.4</v>
      </c>
      <c r="J28" s="2">
        <f t="shared" si="12"/>
        <v>760</v>
      </c>
      <c r="K28" s="2">
        <f t="shared" si="13"/>
        <v>0.39473684210526316</v>
      </c>
      <c r="L28" s="2">
        <f t="shared" si="18"/>
        <v>16.114762647471633</v>
      </c>
      <c r="M28" s="2"/>
      <c r="N28" s="2">
        <f t="shared" si="22"/>
        <v>481.60000000000014</v>
      </c>
      <c r="O28" s="2">
        <f t="shared" si="14"/>
        <v>90</v>
      </c>
      <c r="P28" s="2">
        <f t="shared" si="15"/>
        <v>0.4444444444444444</v>
      </c>
      <c r="Q28" s="2">
        <f t="shared" si="19"/>
        <v>214.04444444444448</v>
      </c>
      <c r="R28" s="2">
        <f t="shared" si="16"/>
        <v>1.4015780730897007</v>
      </c>
      <c r="S28" s="2">
        <f t="shared" si="20"/>
        <v>382.1895101596001</v>
      </c>
      <c r="T28" s="2"/>
    </row>
    <row r="29" spans="7:20" ht="12.75">
      <c r="G29" s="2">
        <f t="shared" si="21"/>
        <v>27</v>
      </c>
      <c r="H29" s="2">
        <f t="shared" si="11"/>
        <v>90</v>
      </c>
      <c r="I29" s="2">
        <f t="shared" si="17"/>
        <v>0.3</v>
      </c>
      <c r="J29" s="2">
        <f t="shared" si="12"/>
        <v>570</v>
      </c>
      <c r="K29" s="2">
        <f t="shared" si="13"/>
        <v>0.5263157894736842</v>
      </c>
      <c r="L29" s="2">
        <f t="shared" si="18"/>
        <v>24.221818654448732</v>
      </c>
      <c r="M29" s="2"/>
      <c r="N29" s="2">
        <f t="shared" si="22"/>
        <v>511.70000000000016</v>
      </c>
      <c r="O29" s="2">
        <f t="shared" si="14"/>
        <v>90</v>
      </c>
      <c r="P29" s="2">
        <f t="shared" si="15"/>
        <v>0.4444444444444444</v>
      </c>
      <c r="Q29" s="2">
        <f t="shared" si="19"/>
        <v>227.42222222222227</v>
      </c>
      <c r="R29" s="2">
        <f t="shared" si="16"/>
        <v>1.319132304084424</v>
      </c>
      <c r="S29" s="2">
        <f t="shared" si="20"/>
        <v>296.1768097553977</v>
      </c>
      <c r="T29" s="2"/>
    </row>
    <row r="30" spans="7:20" ht="12.75">
      <c r="G30" s="2">
        <f t="shared" si="21"/>
        <v>18</v>
      </c>
      <c r="H30" s="2">
        <f t="shared" si="11"/>
        <v>90</v>
      </c>
      <c r="I30" s="2">
        <f t="shared" si="17"/>
        <v>0.2</v>
      </c>
      <c r="J30" s="2">
        <f t="shared" si="12"/>
        <v>380</v>
      </c>
      <c r="K30" s="2">
        <f t="shared" si="13"/>
        <v>0.7894736842105263</v>
      </c>
      <c r="L30" s="2">
        <f t="shared" si="18"/>
        <v>49.62828723226672</v>
      </c>
      <c r="M30" s="2"/>
      <c r="N30" s="2">
        <f t="shared" si="22"/>
        <v>541.8000000000002</v>
      </c>
      <c r="O30" s="2">
        <f t="shared" si="14"/>
        <v>90</v>
      </c>
      <c r="P30" s="2">
        <f t="shared" si="15"/>
        <v>0.4444444444444444</v>
      </c>
      <c r="Q30" s="2">
        <f t="shared" si="19"/>
        <v>240.80000000000007</v>
      </c>
      <c r="R30" s="2">
        <f t="shared" si="16"/>
        <v>1.2458471760797338</v>
      </c>
      <c r="S30" s="2">
        <f t="shared" si="20"/>
        <v>232.24114681882003</v>
      </c>
      <c r="T30" s="2"/>
    </row>
    <row r="31" spans="7:20" ht="12.75">
      <c r="G31" s="2">
        <f t="shared" si="21"/>
        <v>9</v>
      </c>
      <c r="H31" s="2">
        <f t="shared" si="11"/>
        <v>90</v>
      </c>
      <c r="I31" s="2">
        <f t="shared" si="17"/>
        <v>0.1</v>
      </c>
      <c r="J31" s="2">
        <f t="shared" si="12"/>
        <v>190</v>
      </c>
      <c r="K31" s="2">
        <f t="shared" si="13"/>
        <v>1.5789473684210527</v>
      </c>
      <c r="L31" s="2">
        <f t="shared" si="18"/>
        <v>621.0749772773896</v>
      </c>
      <c r="M31" s="2"/>
      <c r="N31" s="2">
        <f t="shared" si="22"/>
        <v>571.9000000000002</v>
      </c>
      <c r="O31" s="2">
        <f t="shared" si="14"/>
        <v>90</v>
      </c>
      <c r="P31" s="2">
        <f t="shared" si="15"/>
        <v>0.4444444444444444</v>
      </c>
      <c r="Q31" s="2">
        <f t="shared" si="19"/>
        <v>254.17777777777786</v>
      </c>
      <c r="R31" s="2">
        <f t="shared" si="16"/>
        <v>1.1802762720755373</v>
      </c>
      <c r="S31" s="2">
        <f t="shared" si="20"/>
        <v>184.28349300629566</v>
      </c>
      <c r="T31" s="2"/>
    </row>
    <row r="32" spans="7:20" ht="12.75">
      <c r="G32" s="2"/>
      <c r="H32" s="2"/>
      <c r="I32" s="2"/>
      <c r="J32" s="2"/>
      <c r="K32" s="2"/>
      <c r="L32" s="2"/>
      <c r="M32" s="2"/>
      <c r="N32" s="2">
        <f>N31+0.1*$N$22</f>
        <v>602.0000000000002</v>
      </c>
      <c r="O32" s="2">
        <f t="shared" si="14"/>
        <v>90</v>
      </c>
      <c r="P32" s="2">
        <f t="shared" si="15"/>
        <v>0.4444444444444444</v>
      </c>
      <c r="Q32" s="2">
        <f t="shared" si="19"/>
        <v>267.55555555555566</v>
      </c>
      <c r="R32" s="2">
        <f t="shared" si="16"/>
        <v>1.1212624584717603</v>
      </c>
      <c r="S32" s="2">
        <f t="shared" si="20"/>
        <v>148.04142778420908</v>
      </c>
      <c r="T32" s="2"/>
    </row>
    <row r="33" spans="7:20" ht="12.75">
      <c r="G33" s="2"/>
      <c r="H33" s="2"/>
      <c r="I33" s="2"/>
      <c r="J33" s="2"/>
      <c r="K33" s="2"/>
      <c r="L33" s="2"/>
      <c r="M33" s="2"/>
      <c r="N33" s="2">
        <f>N32+0.1*$N$22</f>
        <v>632.1000000000003</v>
      </c>
      <c r="O33" s="2">
        <f t="shared" si="14"/>
        <v>90</v>
      </c>
      <c r="P33" s="2">
        <f t="shared" si="15"/>
        <v>0.4444444444444444</v>
      </c>
      <c r="Q33" s="2">
        <f t="shared" si="19"/>
        <v>280.93333333333345</v>
      </c>
      <c r="R33" s="2">
        <f t="shared" si="16"/>
        <v>1.067869008068343</v>
      </c>
      <c r="S33" s="2">
        <f t="shared" si="20"/>
        <v>120.4732571434743</v>
      </c>
      <c r="T33" s="2"/>
    </row>
    <row r="34" spans="7:20" ht="12.75">
      <c r="G34" s="2"/>
      <c r="H34" s="2"/>
      <c r="I34" s="2"/>
      <c r="J34" s="2"/>
      <c r="K34" s="2"/>
      <c r="L34" s="2"/>
      <c r="M34" s="2"/>
      <c r="N34" s="2">
        <f>N33+0.1*$N$22</f>
        <v>662.2000000000003</v>
      </c>
      <c r="O34" s="2">
        <f t="shared" si="14"/>
        <v>90</v>
      </c>
      <c r="P34" s="2">
        <f t="shared" si="15"/>
        <v>0.4444444444444444</v>
      </c>
      <c r="Q34" s="2">
        <f t="shared" si="19"/>
        <v>294.3111111111112</v>
      </c>
      <c r="R34" s="2">
        <f t="shared" si="16"/>
        <v>1.0193295077016005</v>
      </c>
      <c r="S34" s="2">
        <f t="shared" si="20"/>
        <v>99.37115745050774</v>
      </c>
      <c r="T34" s="2"/>
    </row>
    <row r="35" spans="7:20" ht="12.75">
      <c r="G35" s="2"/>
      <c r="H35" s="2"/>
      <c r="I35" s="2"/>
      <c r="J35" s="2"/>
      <c r="K35" s="2"/>
      <c r="L35" s="2"/>
      <c r="M35" s="2"/>
      <c r="N35" s="2">
        <f>N34+0.1*$N$22</f>
        <v>692.3000000000003</v>
      </c>
      <c r="O35" s="2">
        <f t="shared" si="14"/>
        <v>90</v>
      </c>
      <c r="P35" s="2">
        <f t="shared" si="15"/>
        <v>0.4444444444444444</v>
      </c>
      <c r="Q35" s="2">
        <f t="shared" si="19"/>
        <v>307.688888888889</v>
      </c>
      <c r="R35" s="2">
        <f t="shared" si="16"/>
        <v>0.9750108334537048</v>
      </c>
      <c r="S35" s="2">
        <f t="shared" si="20"/>
        <v>83.11235244370293</v>
      </c>
      <c r="T35" s="2"/>
    </row>
    <row r="36" spans="7:20" ht="12.75">
      <c r="G36" s="2"/>
      <c r="H36" s="2"/>
      <c r="I36" s="2"/>
      <c r="J36" s="2"/>
      <c r="K36" s="2"/>
      <c r="L36" s="2"/>
      <c r="M36" s="2"/>
      <c r="N36" s="2">
        <f>N35+0.1*$N$22</f>
        <v>722.4000000000003</v>
      </c>
      <c r="O36" s="2">
        <f t="shared" si="14"/>
        <v>90</v>
      </c>
      <c r="P36" s="2">
        <f t="shared" si="15"/>
        <v>0.4444444444444444</v>
      </c>
      <c r="Q36" s="2">
        <f t="shared" si="19"/>
        <v>321.0666666666668</v>
      </c>
      <c r="R36" s="2">
        <f t="shared" si="16"/>
        <v>0.9343853820598004</v>
      </c>
      <c r="S36" s="2">
        <f t="shared" si="20"/>
        <v>70.49466085268918</v>
      </c>
      <c r="T36" s="2"/>
    </row>
    <row r="37" spans="7:20" ht="12.75"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7:20" ht="12.75"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7:20" ht="12.75"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7:20" ht="12.75"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7:20" ht="12.75"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7:20" ht="12.75"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7:20" ht="12.75"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7:20" ht="12.75"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7:20" ht="12.75"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7:20" ht="12.75"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7:20" ht="12.75"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7:20" ht="12.75"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7:20" ht="12.75"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7:20" ht="12.75"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7:20" ht="12.75"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7:20" ht="12.75"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7:20" ht="12.75"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7:20" ht="12.75"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7:20" ht="12.75"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7:20" ht="12.75"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</sheetData>
  <sheetProtection password="E9CB" sheet="1" objects="1" scenarios="1"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NCATT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Dahl</dc:creator>
  <cp:keywords/>
  <dc:description/>
  <cp:lastModifiedBy>Steven Dahl</cp:lastModifiedBy>
  <dcterms:created xsi:type="dcterms:W3CDTF">1998-06-27T03:07:47Z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