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customPropert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13160" yWindow="0" windowWidth="24300" windowHeight="17120" activeTab="3"/>
  </bookViews>
  <sheets>
    <sheet name="Control" sheetId="3" r:id="rId1"/>
    <sheet name="Scenario" sheetId="10" r:id="rId2"/>
    <sheet name="Variable Descriptions" sheetId="5" r:id="rId3"/>
    <sheet name="Graphs" sheetId="6" r:id="rId4"/>
    <sheet name="Daylength" sheetId="8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0" l="1"/>
  <c r="C3" i="10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C2" i="10"/>
  <c r="B2" i="10"/>
  <c r="D3" i="10"/>
  <c r="D4" i="10"/>
  <c r="D5" i="10"/>
  <c r="D6" i="10"/>
  <c r="D7" i="10"/>
  <c r="D8" i="10"/>
  <c r="D9" i="10"/>
  <c r="D10" i="10"/>
  <c r="D11" i="10"/>
  <c r="D12" i="10"/>
  <c r="D13" i="10"/>
  <c r="D2" i="10"/>
  <c r="F2" i="10"/>
  <c r="G2" i="10"/>
  <c r="H2" i="10"/>
  <c r="E2" i="10"/>
  <c r="H25" i="10"/>
  <c r="G25" i="10"/>
  <c r="F25" i="10"/>
  <c r="E25" i="10"/>
  <c r="H24" i="10"/>
  <c r="G24" i="10"/>
  <c r="F24" i="10"/>
  <c r="E24" i="10"/>
  <c r="H23" i="10"/>
  <c r="G23" i="10"/>
  <c r="F23" i="10"/>
  <c r="E23" i="10"/>
  <c r="H22" i="10"/>
  <c r="G22" i="10"/>
  <c r="F22" i="10"/>
  <c r="E22" i="10"/>
  <c r="H21" i="10"/>
  <c r="G21" i="10"/>
  <c r="F21" i="10"/>
  <c r="E21" i="10"/>
  <c r="H20" i="10"/>
  <c r="G20" i="10"/>
  <c r="F20" i="10"/>
  <c r="E20" i="10"/>
  <c r="H19" i="10"/>
  <c r="G19" i="10"/>
  <c r="F19" i="10"/>
  <c r="E19" i="10"/>
  <c r="H18" i="10"/>
  <c r="G18" i="10"/>
  <c r="F18" i="10"/>
  <c r="E18" i="10"/>
  <c r="H17" i="10"/>
  <c r="G17" i="10"/>
  <c r="F17" i="10"/>
  <c r="E17" i="10"/>
  <c r="H16" i="10"/>
  <c r="G16" i="10"/>
  <c r="F16" i="10"/>
  <c r="E16" i="10"/>
  <c r="H15" i="10"/>
  <c r="G15" i="10"/>
  <c r="F15" i="10"/>
  <c r="E15" i="10"/>
  <c r="H14" i="10"/>
  <c r="G14" i="10"/>
  <c r="F14" i="10"/>
  <c r="E14" i="10"/>
  <c r="H13" i="10"/>
  <c r="G13" i="10"/>
  <c r="F13" i="10"/>
  <c r="E13" i="10"/>
  <c r="H12" i="10"/>
  <c r="G12" i="10"/>
  <c r="F12" i="10"/>
  <c r="E12" i="10"/>
  <c r="H11" i="10"/>
  <c r="G11" i="10"/>
  <c r="F11" i="10"/>
  <c r="E11" i="10"/>
  <c r="H10" i="10"/>
  <c r="G10" i="10"/>
  <c r="F10" i="10"/>
  <c r="E10" i="10"/>
  <c r="H9" i="10"/>
  <c r="G9" i="10"/>
  <c r="F9" i="10"/>
  <c r="E9" i="10"/>
  <c r="H8" i="10"/>
  <c r="G8" i="10"/>
  <c r="F8" i="10"/>
  <c r="E8" i="10"/>
  <c r="H7" i="10"/>
  <c r="G7" i="10"/>
  <c r="F7" i="10"/>
  <c r="E7" i="10"/>
  <c r="H6" i="10"/>
  <c r="G6" i="10"/>
  <c r="F6" i="10"/>
  <c r="E6" i="10"/>
  <c r="H5" i="10"/>
  <c r="G5" i="10"/>
  <c r="F5" i="10"/>
  <c r="E5" i="10"/>
  <c r="H4" i="10"/>
  <c r="G4" i="10"/>
  <c r="F4" i="10"/>
  <c r="E4" i="10"/>
  <c r="H3" i="10"/>
  <c r="G3" i="10"/>
  <c r="F3" i="10"/>
  <c r="E3" i="10"/>
  <c r="E4" i="3"/>
  <c r="F4" i="3"/>
  <c r="G4" i="3"/>
  <c r="H4" i="3"/>
  <c r="E5" i="3"/>
  <c r="F5" i="3"/>
  <c r="G5" i="3"/>
  <c r="H5" i="3"/>
  <c r="E6" i="3"/>
  <c r="F6" i="3"/>
  <c r="G6" i="3"/>
  <c r="H6" i="3"/>
  <c r="E7" i="3"/>
  <c r="F7" i="3"/>
  <c r="G7" i="3"/>
  <c r="H7" i="3"/>
  <c r="E8" i="3"/>
  <c r="F8" i="3"/>
  <c r="G8" i="3"/>
  <c r="H8" i="3"/>
  <c r="E9" i="3"/>
  <c r="F9" i="3"/>
  <c r="G9" i="3"/>
  <c r="H9" i="3"/>
  <c r="E10" i="3"/>
  <c r="F10" i="3"/>
  <c r="G10" i="3"/>
  <c r="H10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G3" i="3"/>
  <c r="F3" i="3"/>
  <c r="E3" i="3"/>
  <c r="H3" i="3"/>
  <c r="B25" i="10"/>
  <c r="C25" i="10"/>
  <c r="I25" i="10"/>
  <c r="S25" i="10"/>
  <c r="W25" i="10"/>
  <c r="X25" i="10"/>
  <c r="Y25" i="10"/>
  <c r="AE25" i="10"/>
  <c r="B24" i="10"/>
  <c r="C24" i="10"/>
  <c r="I24" i="10"/>
  <c r="J24" i="10"/>
  <c r="D24" i="10"/>
  <c r="K24" i="10"/>
  <c r="L24" i="10"/>
  <c r="B23" i="10"/>
  <c r="C23" i="10"/>
  <c r="I23" i="10"/>
  <c r="J23" i="10"/>
  <c r="D23" i="10"/>
  <c r="B22" i="10"/>
  <c r="C22" i="10"/>
  <c r="I22" i="10"/>
  <c r="J22" i="10"/>
  <c r="D22" i="10"/>
  <c r="B21" i="10"/>
  <c r="C21" i="10"/>
  <c r="I21" i="10"/>
  <c r="J21" i="10"/>
  <c r="D21" i="10"/>
  <c r="B20" i="10"/>
  <c r="C20" i="10"/>
  <c r="I20" i="10"/>
  <c r="J20" i="10"/>
  <c r="D20" i="10"/>
  <c r="B19" i="10"/>
  <c r="C19" i="10"/>
  <c r="I19" i="10"/>
  <c r="J19" i="10"/>
  <c r="D19" i="10"/>
  <c r="B18" i="10"/>
  <c r="C18" i="10"/>
  <c r="I18" i="10"/>
  <c r="J18" i="10"/>
  <c r="D18" i="10"/>
  <c r="B17" i="10"/>
  <c r="C17" i="10"/>
  <c r="I17" i="10"/>
  <c r="J17" i="10"/>
  <c r="D17" i="10"/>
  <c r="B16" i="10"/>
  <c r="C16" i="10"/>
  <c r="I16" i="10"/>
  <c r="J16" i="10"/>
  <c r="D16" i="10"/>
  <c r="B15" i="10"/>
  <c r="C15" i="10"/>
  <c r="I15" i="10"/>
  <c r="J15" i="10"/>
  <c r="D15" i="10"/>
  <c r="B14" i="10"/>
  <c r="C14" i="10"/>
  <c r="I14" i="10"/>
  <c r="J14" i="10"/>
  <c r="D14" i="10"/>
  <c r="I13" i="10"/>
  <c r="J13" i="10"/>
  <c r="I12" i="10"/>
  <c r="J12" i="10"/>
  <c r="I11" i="10"/>
  <c r="J11" i="10"/>
  <c r="I10" i="10"/>
  <c r="J10" i="10"/>
  <c r="I9" i="10"/>
  <c r="J9" i="10"/>
  <c r="I8" i="10"/>
  <c r="J8" i="10"/>
  <c r="I7" i="10"/>
  <c r="J7" i="10"/>
  <c r="I6" i="10"/>
  <c r="J6" i="10"/>
  <c r="I5" i="10"/>
  <c r="J5" i="10"/>
  <c r="I4" i="10"/>
  <c r="J4" i="10"/>
  <c r="I3" i="10"/>
  <c r="J3" i="10"/>
  <c r="I2" i="10"/>
  <c r="J2" i="10"/>
  <c r="O2" i="10"/>
  <c r="M3" i="10"/>
  <c r="O3" i="10"/>
  <c r="M4" i="10"/>
  <c r="O4" i="10"/>
  <c r="M5" i="10"/>
  <c r="O5" i="10"/>
  <c r="M6" i="10"/>
  <c r="O6" i="10"/>
  <c r="M7" i="10"/>
  <c r="O7" i="10"/>
  <c r="M8" i="10"/>
  <c r="O8" i="10"/>
  <c r="M9" i="10"/>
  <c r="O9" i="10"/>
  <c r="M10" i="10"/>
  <c r="O10" i="10"/>
  <c r="M11" i="10"/>
  <c r="O11" i="10"/>
  <c r="M12" i="10"/>
  <c r="O12" i="10"/>
  <c r="M13" i="10"/>
  <c r="O13" i="10"/>
  <c r="M14" i="10"/>
  <c r="O14" i="10"/>
  <c r="M15" i="10"/>
  <c r="O15" i="10"/>
  <c r="M16" i="10"/>
  <c r="O16" i="10"/>
  <c r="M17" i="10"/>
  <c r="O17" i="10"/>
  <c r="M18" i="10"/>
  <c r="O18" i="10"/>
  <c r="M19" i="10"/>
  <c r="O19" i="10"/>
  <c r="M20" i="10"/>
  <c r="O20" i="10"/>
  <c r="M21" i="10"/>
  <c r="O21" i="10"/>
  <c r="M22" i="10"/>
  <c r="O22" i="10"/>
  <c r="M23" i="10"/>
  <c r="O23" i="10"/>
  <c r="M24" i="10"/>
  <c r="N24" i="10"/>
  <c r="P24" i="10"/>
  <c r="S24" i="10"/>
  <c r="R24" i="10"/>
  <c r="W24" i="10"/>
  <c r="U24" i="10"/>
  <c r="T24" i="10"/>
  <c r="V24" i="10"/>
  <c r="X24" i="10"/>
  <c r="Y24" i="10"/>
  <c r="K23" i="10"/>
  <c r="L23" i="10"/>
  <c r="N23" i="10"/>
  <c r="P23" i="10"/>
  <c r="S23" i="10"/>
  <c r="R23" i="10"/>
  <c r="W23" i="10"/>
  <c r="U23" i="10"/>
  <c r="T23" i="10"/>
  <c r="V23" i="10"/>
  <c r="X23" i="10"/>
  <c r="Y23" i="10"/>
  <c r="K22" i="10"/>
  <c r="L22" i="10"/>
  <c r="N22" i="10"/>
  <c r="P22" i="10"/>
  <c r="S22" i="10"/>
  <c r="R22" i="10"/>
  <c r="W22" i="10"/>
  <c r="U22" i="10"/>
  <c r="T22" i="10"/>
  <c r="V22" i="10"/>
  <c r="X22" i="10"/>
  <c r="Y22" i="10"/>
  <c r="K21" i="10"/>
  <c r="L21" i="10"/>
  <c r="N21" i="10"/>
  <c r="P21" i="10"/>
  <c r="S21" i="10"/>
  <c r="R21" i="10"/>
  <c r="W21" i="10"/>
  <c r="U21" i="10"/>
  <c r="T21" i="10"/>
  <c r="V21" i="10"/>
  <c r="X21" i="10"/>
  <c r="Y21" i="10"/>
  <c r="K20" i="10"/>
  <c r="L20" i="10"/>
  <c r="N20" i="10"/>
  <c r="P20" i="10"/>
  <c r="S20" i="10"/>
  <c r="R20" i="10"/>
  <c r="W20" i="10"/>
  <c r="U20" i="10"/>
  <c r="T20" i="10"/>
  <c r="V20" i="10"/>
  <c r="X20" i="10"/>
  <c r="Y20" i="10"/>
  <c r="K19" i="10"/>
  <c r="L19" i="10"/>
  <c r="N19" i="10"/>
  <c r="P19" i="10"/>
  <c r="S19" i="10"/>
  <c r="R19" i="10"/>
  <c r="W19" i="10"/>
  <c r="U19" i="10"/>
  <c r="T19" i="10"/>
  <c r="V19" i="10"/>
  <c r="X19" i="10"/>
  <c r="Y19" i="10"/>
  <c r="K18" i="10"/>
  <c r="L18" i="10"/>
  <c r="N18" i="10"/>
  <c r="P18" i="10"/>
  <c r="S18" i="10"/>
  <c r="R18" i="10"/>
  <c r="W18" i="10"/>
  <c r="U18" i="10"/>
  <c r="T18" i="10"/>
  <c r="V18" i="10"/>
  <c r="X18" i="10"/>
  <c r="Y18" i="10"/>
  <c r="K17" i="10"/>
  <c r="L17" i="10"/>
  <c r="N17" i="10"/>
  <c r="P17" i="10"/>
  <c r="S17" i="10"/>
  <c r="R17" i="10"/>
  <c r="W17" i="10"/>
  <c r="U17" i="10"/>
  <c r="T17" i="10"/>
  <c r="V17" i="10"/>
  <c r="X17" i="10"/>
  <c r="Y17" i="10"/>
  <c r="K16" i="10"/>
  <c r="L16" i="10"/>
  <c r="N16" i="10"/>
  <c r="P16" i="10"/>
  <c r="S16" i="10"/>
  <c r="R16" i="10"/>
  <c r="W16" i="10"/>
  <c r="U16" i="10"/>
  <c r="T16" i="10"/>
  <c r="V16" i="10"/>
  <c r="X16" i="10"/>
  <c r="Y16" i="10"/>
  <c r="K15" i="10"/>
  <c r="L15" i="10"/>
  <c r="N15" i="10"/>
  <c r="P15" i="10"/>
  <c r="S15" i="10"/>
  <c r="R15" i="10"/>
  <c r="W15" i="10"/>
  <c r="U15" i="10"/>
  <c r="T15" i="10"/>
  <c r="V15" i="10"/>
  <c r="X15" i="10"/>
  <c r="Y15" i="10"/>
  <c r="K14" i="10"/>
  <c r="L14" i="10"/>
  <c r="N14" i="10"/>
  <c r="P14" i="10"/>
  <c r="S14" i="10"/>
  <c r="W14" i="10"/>
  <c r="X14" i="10"/>
  <c r="Y14" i="10"/>
  <c r="K13" i="10"/>
  <c r="L13" i="10"/>
  <c r="N13" i="10"/>
  <c r="P13" i="10"/>
  <c r="S13" i="10"/>
  <c r="W13" i="10"/>
  <c r="X13" i="10"/>
  <c r="Y13" i="10"/>
  <c r="K12" i="10"/>
  <c r="L12" i="10"/>
  <c r="N12" i="10"/>
  <c r="P12" i="10"/>
  <c r="S12" i="10"/>
  <c r="R12" i="10"/>
  <c r="W12" i="10"/>
  <c r="U12" i="10"/>
  <c r="T12" i="10"/>
  <c r="V12" i="10"/>
  <c r="X12" i="10"/>
  <c r="Y12" i="10"/>
  <c r="K11" i="10"/>
  <c r="L11" i="10"/>
  <c r="N11" i="10"/>
  <c r="P11" i="10"/>
  <c r="S11" i="10"/>
  <c r="R11" i="10"/>
  <c r="W11" i="10"/>
  <c r="U11" i="10"/>
  <c r="T11" i="10"/>
  <c r="V11" i="10"/>
  <c r="X11" i="10"/>
  <c r="Y11" i="10"/>
  <c r="K10" i="10"/>
  <c r="L10" i="10"/>
  <c r="N10" i="10"/>
  <c r="P10" i="10"/>
  <c r="S10" i="10"/>
  <c r="R10" i="10"/>
  <c r="W10" i="10"/>
  <c r="U10" i="10"/>
  <c r="T10" i="10"/>
  <c r="V10" i="10"/>
  <c r="X10" i="10"/>
  <c r="Y10" i="10"/>
  <c r="K9" i="10"/>
  <c r="L9" i="10"/>
  <c r="N9" i="10"/>
  <c r="P9" i="10"/>
  <c r="S9" i="10"/>
  <c r="R9" i="10"/>
  <c r="W9" i="10"/>
  <c r="U9" i="10"/>
  <c r="T9" i="10"/>
  <c r="V9" i="10"/>
  <c r="X9" i="10"/>
  <c r="Y9" i="10"/>
  <c r="K8" i="10"/>
  <c r="L8" i="10"/>
  <c r="N8" i="10"/>
  <c r="P8" i="10"/>
  <c r="S8" i="10"/>
  <c r="R8" i="10"/>
  <c r="W8" i="10"/>
  <c r="U8" i="10"/>
  <c r="T8" i="10"/>
  <c r="V8" i="10"/>
  <c r="X8" i="10"/>
  <c r="Y8" i="10"/>
  <c r="K7" i="10"/>
  <c r="L7" i="10"/>
  <c r="N7" i="10"/>
  <c r="P7" i="10"/>
  <c r="S7" i="10"/>
  <c r="R7" i="10"/>
  <c r="W7" i="10"/>
  <c r="U7" i="10"/>
  <c r="T7" i="10"/>
  <c r="V7" i="10"/>
  <c r="X7" i="10"/>
  <c r="Y7" i="10"/>
  <c r="K6" i="10"/>
  <c r="L6" i="10"/>
  <c r="N6" i="10"/>
  <c r="P6" i="10"/>
  <c r="S6" i="10"/>
  <c r="R6" i="10"/>
  <c r="W6" i="10"/>
  <c r="U6" i="10"/>
  <c r="T6" i="10"/>
  <c r="V6" i="10"/>
  <c r="X6" i="10"/>
  <c r="Y6" i="10"/>
  <c r="K5" i="10"/>
  <c r="L5" i="10"/>
  <c r="N5" i="10"/>
  <c r="P5" i="10"/>
  <c r="S5" i="10"/>
  <c r="R5" i="10"/>
  <c r="W5" i="10"/>
  <c r="U5" i="10"/>
  <c r="T5" i="10"/>
  <c r="V5" i="10"/>
  <c r="X5" i="10"/>
  <c r="Y5" i="10"/>
  <c r="K4" i="10"/>
  <c r="L4" i="10"/>
  <c r="N4" i="10"/>
  <c r="P4" i="10"/>
  <c r="S4" i="10"/>
  <c r="R4" i="10"/>
  <c r="W4" i="10"/>
  <c r="U4" i="10"/>
  <c r="T4" i="10"/>
  <c r="V4" i="10"/>
  <c r="X4" i="10"/>
  <c r="Y4" i="10"/>
  <c r="K3" i="10"/>
  <c r="L3" i="10"/>
  <c r="N3" i="10"/>
  <c r="P3" i="10"/>
  <c r="S3" i="10"/>
  <c r="R3" i="10"/>
  <c r="W3" i="10"/>
  <c r="U3" i="10"/>
  <c r="T3" i="10"/>
  <c r="V3" i="10"/>
  <c r="X3" i="10"/>
  <c r="Y3" i="10"/>
  <c r="AA3" i="10"/>
  <c r="Z4" i="10"/>
  <c r="AA4" i="10"/>
  <c r="Z5" i="10"/>
  <c r="AA5" i="10"/>
  <c r="Z6" i="10"/>
  <c r="AA6" i="10"/>
  <c r="Z7" i="10"/>
  <c r="AA7" i="10"/>
  <c r="Z8" i="10"/>
  <c r="AA8" i="10"/>
  <c r="Z9" i="10"/>
  <c r="AA9" i="10"/>
  <c r="Z10" i="10"/>
  <c r="AA10" i="10"/>
  <c r="Z11" i="10"/>
  <c r="AA11" i="10"/>
  <c r="Z12" i="10"/>
  <c r="AA12" i="10"/>
  <c r="Z13" i="10"/>
  <c r="AA13" i="10"/>
  <c r="Z14" i="10"/>
  <c r="AA14" i="10"/>
  <c r="Z15" i="10"/>
  <c r="AA15" i="10"/>
  <c r="Z16" i="10"/>
  <c r="AA16" i="10"/>
  <c r="Z17" i="10"/>
  <c r="AA17" i="10"/>
  <c r="Z18" i="10"/>
  <c r="AA18" i="10"/>
  <c r="Z19" i="10"/>
  <c r="AA19" i="10"/>
  <c r="Z20" i="10"/>
  <c r="AA20" i="10"/>
  <c r="Z21" i="10"/>
  <c r="AA21" i="10"/>
  <c r="Z22" i="10"/>
  <c r="AA22" i="10"/>
  <c r="Z23" i="10"/>
  <c r="AA23" i="10"/>
  <c r="Z24" i="10"/>
  <c r="AA24" i="10"/>
  <c r="Z25" i="10"/>
  <c r="J25" i="10"/>
  <c r="D25" i="10"/>
  <c r="K25" i="10"/>
  <c r="L25" i="10"/>
  <c r="O24" i="10"/>
  <c r="M25" i="10"/>
  <c r="N25" i="10"/>
  <c r="P25" i="10"/>
  <c r="AB25" i="10"/>
  <c r="AC25" i="10"/>
  <c r="AD25" i="10"/>
  <c r="AG25" i="10"/>
  <c r="AF25" i="10"/>
  <c r="AA25" i="10"/>
  <c r="U25" i="10"/>
  <c r="T25" i="10"/>
  <c r="V25" i="10"/>
  <c r="R25" i="10"/>
  <c r="O25" i="10"/>
  <c r="AE24" i="10"/>
  <c r="AB24" i="10"/>
  <c r="AC24" i="10"/>
  <c r="AD24" i="10"/>
  <c r="AG24" i="10"/>
  <c r="AF24" i="10"/>
  <c r="AE23" i="10"/>
  <c r="AB23" i="10"/>
  <c r="AC23" i="10"/>
  <c r="AD23" i="10"/>
  <c r="AG23" i="10"/>
  <c r="AF23" i="10"/>
  <c r="AE22" i="10"/>
  <c r="AB22" i="10"/>
  <c r="AC22" i="10"/>
  <c r="AD22" i="10"/>
  <c r="AG22" i="10"/>
  <c r="AF22" i="10"/>
  <c r="AE21" i="10"/>
  <c r="AB21" i="10"/>
  <c r="AC21" i="10"/>
  <c r="AD21" i="10"/>
  <c r="AG21" i="10"/>
  <c r="AF21" i="10"/>
  <c r="AE20" i="10"/>
  <c r="AB20" i="10"/>
  <c r="AC20" i="10"/>
  <c r="AD20" i="10"/>
  <c r="AG20" i="10"/>
  <c r="AF20" i="10"/>
  <c r="AE19" i="10"/>
  <c r="AB19" i="10"/>
  <c r="AC19" i="10"/>
  <c r="AD19" i="10"/>
  <c r="AG19" i="10"/>
  <c r="AF19" i="10"/>
  <c r="AE18" i="10"/>
  <c r="AB18" i="10"/>
  <c r="AC18" i="10"/>
  <c r="AD18" i="10"/>
  <c r="AG18" i="10"/>
  <c r="AF18" i="10"/>
  <c r="AE17" i="10"/>
  <c r="AB17" i="10"/>
  <c r="AC17" i="10"/>
  <c r="AD17" i="10"/>
  <c r="AG17" i="10"/>
  <c r="AF17" i="10"/>
  <c r="AE16" i="10"/>
  <c r="AB16" i="10"/>
  <c r="AC16" i="10"/>
  <c r="AD16" i="10"/>
  <c r="AG16" i="10"/>
  <c r="AF16" i="10"/>
  <c r="AE15" i="10"/>
  <c r="AB15" i="10"/>
  <c r="AC15" i="10"/>
  <c r="AD15" i="10"/>
  <c r="AG15" i="10"/>
  <c r="AF15" i="10"/>
  <c r="AE14" i="10"/>
  <c r="AB14" i="10"/>
  <c r="AC14" i="10"/>
  <c r="AD14" i="10"/>
  <c r="AG14" i="10"/>
  <c r="AF14" i="10"/>
  <c r="U14" i="10"/>
  <c r="T14" i="10"/>
  <c r="V14" i="10"/>
  <c r="R14" i="10"/>
  <c r="AE13" i="10"/>
  <c r="AB13" i="10"/>
  <c r="AC13" i="10"/>
  <c r="AD13" i="10"/>
  <c r="AG13" i="10"/>
  <c r="AF13" i="10"/>
  <c r="U13" i="10"/>
  <c r="T13" i="10"/>
  <c r="V13" i="10"/>
  <c r="R13" i="10"/>
  <c r="AE12" i="10"/>
  <c r="AB12" i="10"/>
  <c r="AC12" i="10"/>
  <c r="AD12" i="10"/>
  <c r="AG12" i="10"/>
  <c r="AF12" i="10"/>
  <c r="AE11" i="10"/>
  <c r="AB11" i="10"/>
  <c r="AC11" i="10"/>
  <c r="AD11" i="10"/>
  <c r="AG11" i="10"/>
  <c r="AF11" i="10"/>
  <c r="AE10" i="10"/>
  <c r="AB10" i="10"/>
  <c r="AC10" i="10"/>
  <c r="AD10" i="10"/>
  <c r="AG10" i="10"/>
  <c r="AF10" i="10"/>
  <c r="AE9" i="10"/>
  <c r="AB9" i="10"/>
  <c r="AC9" i="10"/>
  <c r="AD9" i="10"/>
  <c r="AG9" i="10"/>
  <c r="AF9" i="10"/>
  <c r="AE8" i="10"/>
  <c r="AB8" i="10"/>
  <c r="AC8" i="10"/>
  <c r="AD8" i="10"/>
  <c r="AG8" i="10"/>
  <c r="AF8" i="10"/>
  <c r="AE7" i="10"/>
  <c r="AB7" i="10"/>
  <c r="AC7" i="10"/>
  <c r="AD7" i="10"/>
  <c r="AG7" i="10"/>
  <c r="AF7" i="10"/>
  <c r="AE6" i="10"/>
  <c r="AB6" i="10"/>
  <c r="AC6" i="10"/>
  <c r="AD6" i="10"/>
  <c r="AG6" i="10"/>
  <c r="AF6" i="10"/>
  <c r="AE5" i="10"/>
  <c r="AB5" i="10"/>
  <c r="AC5" i="10"/>
  <c r="AD5" i="10"/>
  <c r="AG5" i="10"/>
  <c r="AF5" i="10"/>
  <c r="AE4" i="10"/>
  <c r="AB4" i="10"/>
  <c r="AC4" i="10"/>
  <c r="AD4" i="10"/>
  <c r="AG4" i="10"/>
  <c r="AF4" i="10"/>
  <c r="AE3" i="10"/>
  <c r="AB3" i="10"/>
  <c r="AC3" i="10"/>
  <c r="AD3" i="10"/>
  <c r="AG3" i="10"/>
  <c r="AF3" i="10"/>
  <c r="S2" i="10"/>
  <c r="W2" i="10"/>
  <c r="X2" i="10"/>
  <c r="Y2" i="10"/>
  <c r="AE2" i="10"/>
  <c r="AB2" i="10"/>
  <c r="K2" i="10"/>
  <c r="L2" i="10"/>
  <c r="N2" i="10"/>
  <c r="P2" i="10"/>
  <c r="AC2" i="10"/>
  <c r="AD2" i="10"/>
  <c r="AG2" i="10"/>
  <c r="AF2" i="10"/>
  <c r="AA2" i="10"/>
  <c r="U2" i="10"/>
  <c r="T2" i="10"/>
  <c r="V2" i="10"/>
  <c r="R2" i="10"/>
  <c r="AE1" i="10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14" i="3"/>
  <c r="D14" i="3"/>
  <c r="B14" i="3"/>
  <c r="I3" i="3"/>
  <c r="J3" i="3"/>
  <c r="L3" i="3"/>
  <c r="I2" i="3"/>
  <c r="J2" i="3"/>
  <c r="O2" i="3"/>
  <c r="M3" i="3"/>
  <c r="N3" i="3"/>
  <c r="I4" i="3"/>
  <c r="J4" i="3"/>
  <c r="L4" i="3"/>
  <c r="O3" i="3"/>
  <c r="M4" i="3"/>
  <c r="N4" i="3"/>
  <c r="I5" i="3"/>
  <c r="J5" i="3"/>
  <c r="L5" i="3"/>
  <c r="O4" i="3"/>
  <c r="M5" i="3"/>
  <c r="N5" i="3"/>
  <c r="I6" i="3"/>
  <c r="J6" i="3"/>
  <c r="L6" i="3"/>
  <c r="O5" i="3"/>
  <c r="M6" i="3"/>
  <c r="N6" i="3"/>
  <c r="I7" i="3"/>
  <c r="J7" i="3"/>
  <c r="L7" i="3"/>
  <c r="O6" i="3"/>
  <c r="M7" i="3"/>
  <c r="N7" i="3"/>
  <c r="I8" i="3"/>
  <c r="J8" i="3"/>
  <c r="L8" i="3"/>
  <c r="O7" i="3"/>
  <c r="M8" i="3"/>
  <c r="N8" i="3"/>
  <c r="I9" i="3"/>
  <c r="J9" i="3"/>
  <c r="L9" i="3"/>
  <c r="O8" i="3"/>
  <c r="M9" i="3"/>
  <c r="N9" i="3"/>
  <c r="I10" i="3"/>
  <c r="J10" i="3"/>
  <c r="L10" i="3"/>
  <c r="O9" i="3"/>
  <c r="M10" i="3"/>
  <c r="N10" i="3"/>
  <c r="I11" i="3"/>
  <c r="J11" i="3"/>
  <c r="L11" i="3"/>
  <c r="O10" i="3"/>
  <c r="M11" i="3"/>
  <c r="N11" i="3"/>
  <c r="I12" i="3"/>
  <c r="J12" i="3"/>
  <c r="L12" i="3"/>
  <c r="O11" i="3"/>
  <c r="M12" i="3"/>
  <c r="N12" i="3"/>
  <c r="I13" i="3"/>
  <c r="J13" i="3"/>
  <c r="L13" i="3"/>
  <c r="O12" i="3"/>
  <c r="M13" i="3"/>
  <c r="N13" i="3"/>
  <c r="I14" i="3"/>
  <c r="J14" i="3"/>
  <c r="L14" i="3"/>
  <c r="O13" i="3"/>
  <c r="M14" i="3"/>
  <c r="N14" i="3"/>
  <c r="I15" i="3"/>
  <c r="J15" i="3"/>
  <c r="L15" i="3"/>
  <c r="O14" i="3"/>
  <c r="M15" i="3"/>
  <c r="N15" i="3"/>
  <c r="I16" i="3"/>
  <c r="J16" i="3"/>
  <c r="L16" i="3"/>
  <c r="O15" i="3"/>
  <c r="M16" i="3"/>
  <c r="N16" i="3"/>
  <c r="I17" i="3"/>
  <c r="J17" i="3"/>
  <c r="L17" i="3"/>
  <c r="O16" i="3"/>
  <c r="M17" i="3"/>
  <c r="N17" i="3"/>
  <c r="I18" i="3"/>
  <c r="J18" i="3"/>
  <c r="L18" i="3"/>
  <c r="O17" i="3"/>
  <c r="M18" i="3"/>
  <c r="N18" i="3"/>
  <c r="I19" i="3"/>
  <c r="J19" i="3"/>
  <c r="L19" i="3"/>
  <c r="O18" i="3"/>
  <c r="M19" i="3"/>
  <c r="N19" i="3"/>
  <c r="I20" i="3"/>
  <c r="J20" i="3"/>
  <c r="L20" i="3"/>
  <c r="O19" i="3"/>
  <c r="M20" i="3"/>
  <c r="N20" i="3"/>
  <c r="I21" i="3"/>
  <c r="J21" i="3"/>
  <c r="L21" i="3"/>
  <c r="O20" i="3"/>
  <c r="M21" i="3"/>
  <c r="N21" i="3"/>
  <c r="I22" i="3"/>
  <c r="J22" i="3"/>
  <c r="L22" i="3"/>
  <c r="O21" i="3"/>
  <c r="M22" i="3"/>
  <c r="N22" i="3"/>
  <c r="I23" i="3"/>
  <c r="J23" i="3"/>
  <c r="L23" i="3"/>
  <c r="O22" i="3"/>
  <c r="M23" i="3"/>
  <c r="N23" i="3"/>
  <c r="I24" i="3"/>
  <c r="J24" i="3"/>
  <c r="L24" i="3"/>
  <c r="O23" i="3"/>
  <c r="M24" i="3"/>
  <c r="N24" i="3"/>
  <c r="I25" i="3"/>
  <c r="J25" i="3"/>
  <c r="L25" i="3"/>
  <c r="O24" i="3"/>
  <c r="M25" i="3"/>
  <c r="N25" i="3"/>
  <c r="L2" i="3"/>
  <c r="N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" i="3"/>
  <c r="K17" i="3"/>
  <c r="P17" i="3"/>
  <c r="S17" i="3"/>
  <c r="W17" i="3"/>
  <c r="U17" i="3"/>
  <c r="T17" i="3"/>
  <c r="V17" i="3"/>
  <c r="X17" i="3"/>
  <c r="Y17" i="3"/>
  <c r="K16" i="3"/>
  <c r="P16" i="3"/>
  <c r="S16" i="3"/>
  <c r="W16" i="3"/>
  <c r="U16" i="3"/>
  <c r="T16" i="3"/>
  <c r="V16" i="3"/>
  <c r="X16" i="3"/>
  <c r="Y16" i="3"/>
  <c r="K15" i="3"/>
  <c r="P15" i="3"/>
  <c r="S15" i="3"/>
  <c r="W15" i="3"/>
  <c r="U15" i="3"/>
  <c r="T15" i="3"/>
  <c r="V15" i="3"/>
  <c r="X15" i="3"/>
  <c r="Y15" i="3"/>
  <c r="K14" i="3"/>
  <c r="P14" i="3"/>
  <c r="S14" i="3"/>
  <c r="W14" i="3"/>
  <c r="U14" i="3"/>
  <c r="T14" i="3"/>
  <c r="V14" i="3"/>
  <c r="X14" i="3"/>
  <c r="Y14" i="3"/>
  <c r="K13" i="3"/>
  <c r="P13" i="3"/>
  <c r="Y13" i="3"/>
  <c r="K12" i="3"/>
  <c r="P12" i="3"/>
  <c r="S12" i="3"/>
  <c r="W12" i="3"/>
  <c r="U12" i="3"/>
  <c r="T12" i="3"/>
  <c r="V12" i="3"/>
  <c r="X12" i="3"/>
  <c r="Y12" i="3"/>
  <c r="K11" i="3"/>
  <c r="P11" i="3"/>
  <c r="S11" i="3"/>
  <c r="W11" i="3"/>
  <c r="U11" i="3"/>
  <c r="T11" i="3"/>
  <c r="V11" i="3"/>
  <c r="X11" i="3"/>
  <c r="Y11" i="3"/>
  <c r="K10" i="3"/>
  <c r="P10" i="3"/>
  <c r="S10" i="3"/>
  <c r="W10" i="3"/>
  <c r="U10" i="3"/>
  <c r="T10" i="3"/>
  <c r="V10" i="3"/>
  <c r="X10" i="3"/>
  <c r="Y10" i="3"/>
  <c r="K9" i="3"/>
  <c r="P9" i="3"/>
  <c r="S9" i="3"/>
  <c r="W9" i="3"/>
  <c r="U9" i="3"/>
  <c r="T9" i="3"/>
  <c r="V9" i="3"/>
  <c r="X9" i="3"/>
  <c r="Y9" i="3"/>
  <c r="K8" i="3"/>
  <c r="P8" i="3"/>
  <c r="S8" i="3"/>
  <c r="W8" i="3"/>
  <c r="U8" i="3"/>
  <c r="T8" i="3"/>
  <c r="V8" i="3"/>
  <c r="X8" i="3"/>
  <c r="Y8" i="3"/>
  <c r="K7" i="3"/>
  <c r="P7" i="3"/>
  <c r="S7" i="3"/>
  <c r="W7" i="3"/>
  <c r="U7" i="3"/>
  <c r="T7" i="3"/>
  <c r="V7" i="3"/>
  <c r="X7" i="3"/>
  <c r="Y7" i="3"/>
  <c r="K6" i="3"/>
  <c r="P6" i="3"/>
  <c r="S6" i="3"/>
  <c r="W6" i="3"/>
  <c r="U6" i="3"/>
  <c r="T6" i="3"/>
  <c r="V6" i="3"/>
  <c r="X6" i="3"/>
  <c r="Y6" i="3"/>
  <c r="K5" i="3"/>
  <c r="P5" i="3"/>
  <c r="S5" i="3"/>
  <c r="W5" i="3"/>
  <c r="U5" i="3"/>
  <c r="T5" i="3"/>
  <c r="V5" i="3"/>
  <c r="X5" i="3"/>
  <c r="Y5" i="3"/>
  <c r="K4" i="3"/>
  <c r="P4" i="3"/>
  <c r="S4" i="3"/>
  <c r="W4" i="3"/>
  <c r="U4" i="3"/>
  <c r="T4" i="3"/>
  <c r="V4" i="3"/>
  <c r="X4" i="3"/>
  <c r="Y4" i="3"/>
  <c r="K3" i="3"/>
  <c r="P3" i="3"/>
  <c r="S3" i="3"/>
  <c r="W3" i="3"/>
  <c r="X3" i="3"/>
  <c r="Y3" i="3"/>
  <c r="K2" i="3"/>
  <c r="P2" i="3"/>
  <c r="Y2" i="3"/>
  <c r="AA2" i="3"/>
  <c r="AA3" i="3"/>
  <c r="Z4" i="3"/>
  <c r="AA4" i="3"/>
  <c r="Z5" i="3"/>
  <c r="AA5" i="3"/>
  <c r="Z6" i="3"/>
  <c r="AA6" i="3"/>
  <c r="Z7" i="3"/>
  <c r="AA7" i="3"/>
  <c r="Z8" i="3"/>
  <c r="AA8" i="3"/>
  <c r="Z9" i="3"/>
  <c r="AA9" i="3"/>
  <c r="Z10" i="3"/>
  <c r="AA10" i="3"/>
  <c r="Z11" i="3"/>
  <c r="AA11" i="3"/>
  <c r="Z12" i="3"/>
  <c r="AA12" i="3"/>
  <c r="Z13" i="3"/>
  <c r="AA13" i="3"/>
  <c r="Z14" i="3"/>
  <c r="AA14" i="3"/>
  <c r="Z15" i="3"/>
  <c r="AA15" i="3"/>
  <c r="Z16" i="3"/>
  <c r="AA16" i="3"/>
  <c r="Z17" i="3"/>
  <c r="AA17" i="3"/>
  <c r="Z18" i="3"/>
  <c r="S18" i="3"/>
  <c r="W18" i="3"/>
  <c r="U18" i="3"/>
  <c r="T18" i="3"/>
  <c r="V18" i="3"/>
  <c r="X18" i="3"/>
  <c r="Y18" i="3"/>
  <c r="K18" i="3"/>
  <c r="P18" i="3"/>
  <c r="AB18" i="3"/>
  <c r="AA18" i="3"/>
  <c r="Z19" i="3"/>
  <c r="S19" i="3"/>
  <c r="W19" i="3"/>
  <c r="U19" i="3"/>
  <c r="T19" i="3"/>
  <c r="V19" i="3"/>
  <c r="X19" i="3"/>
  <c r="Y19" i="3"/>
  <c r="K19" i="3"/>
  <c r="P19" i="3"/>
  <c r="AB19" i="3"/>
  <c r="AA19" i="3"/>
  <c r="Z20" i="3"/>
  <c r="S20" i="3"/>
  <c r="W20" i="3"/>
  <c r="U20" i="3"/>
  <c r="T20" i="3"/>
  <c r="V20" i="3"/>
  <c r="X20" i="3"/>
  <c r="Y20" i="3"/>
  <c r="K20" i="3"/>
  <c r="P20" i="3"/>
  <c r="AB20" i="3"/>
  <c r="AA20" i="3"/>
  <c r="Z21" i="3"/>
  <c r="S21" i="3"/>
  <c r="W21" i="3"/>
  <c r="U21" i="3"/>
  <c r="T21" i="3"/>
  <c r="V21" i="3"/>
  <c r="X21" i="3"/>
  <c r="Y21" i="3"/>
  <c r="K21" i="3"/>
  <c r="P21" i="3"/>
  <c r="AB21" i="3"/>
  <c r="AA21" i="3"/>
  <c r="Z22" i="3"/>
  <c r="S22" i="3"/>
  <c r="W22" i="3"/>
  <c r="U22" i="3"/>
  <c r="T22" i="3"/>
  <c r="V22" i="3"/>
  <c r="X22" i="3"/>
  <c r="Y22" i="3"/>
  <c r="K22" i="3"/>
  <c r="P22" i="3"/>
  <c r="AB22" i="3"/>
  <c r="AA22" i="3"/>
  <c r="Z23" i="3"/>
  <c r="S23" i="3"/>
  <c r="W23" i="3"/>
  <c r="U23" i="3"/>
  <c r="T23" i="3"/>
  <c r="V23" i="3"/>
  <c r="X23" i="3"/>
  <c r="Y23" i="3"/>
  <c r="K23" i="3"/>
  <c r="P23" i="3"/>
  <c r="AB23" i="3"/>
  <c r="AA23" i="3"/>
  <c r="Z24" i="3"/>
  <c r="S24" i="3"/>
  <c r="W24" i="3"/>
  <c r="U24" i="3"/>
  <c r="T24" i="3"/>
  <c r="V24" i="3"/>
  <c r="X24" i="3"/>
  <c r="Y24" i="3"/>
  <c r="K24" i="3"/>
  <c r="P24" i="3"/>
  <c r="AB24" i="3"/>
  <c r="AA24" i="3"/>
  <c r="Z25" i="3"/>
  <c r="S25" i="3"/>
  <c r="W25" i="3"/>
  <c r="U25" i="3"/>
  <c r="T25" i="3"/>
  <c r="V25" i="3"/>
  <c r="X25" i="3"/>
  <c r="Y25" i="3"/>
  <c r="K25" i="3"/>
  <c r="P25" i="3"/>
  <c r="AB25" i="3"/>
  <c r="AA25" i="3"/>
  <c r="O25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3" i="3"/>
  <c r="U3" i="3"/>
  <c r="T3" i="3"/>
  <c r="V3" i="3"/>
  <c r="W13" i="3"/>
  <c r="U13" i="3"/>
  <c r="T13" i="3"/>
  <c r="V13" i="3"/>
  <c r="X13" i="3"/>
  <c r="W2" i="3"/>
  <c r="U2" i="3"/>
  <c r="T2" i="3"/>
  <c r="V2" i="3"/>
  <c r="X2" i="3"/>
  <c r="AB2" i="3"/>
  <c r="AC2" i="3"/>
  <c r="AF3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" i="3"/>
  <c r="AE1" i="3"/>
  <c r="AE2" i="3"/>
  <c r="S2" i="3"/>
  <c r="AE3" i="3"/>
  <c r="AE6" i="3"/>
  <c r="AE9" i="3"/>
  <c r="AE14" i="3"/>
  <c r="AE17" i="3"/>
  <c r="AE22" i="3"/>
  <c r="AE25" i="3"/>
  <c r="AE8" i="3"/>
  <c r="AE11" i="3"/>
  <c r="AE16" i="3"/>
  <c r="AE19" i="3"/>
  <c r="AE24" i="3"/>
  <c r="AE5" i="3"/>
  <c r="AE10" i="3"/>
  <c r="AE13" i="3"/>
  <c r="S13" i="3"/>
  <c r="AE18" i="3"/>
  <c r="AE21" i="3"/>
  <c r="AE4" i="3"/>
  <c r="AE7" i="3"/>
  <c r="AE12" i="3"/>
  <c r="AE15" i="3"/>
  <c r="AE20" i="3"/>
  <c r="AE23" i="3"/>
  <c r="AD2" i="3"/>
  <c r="AG2" i="3"/>
  <c r="AC4" i="3"/>
  <c r="AD4" i="3"/>
  <c r="AG4" i="3"/>
  <c r="AC3" i="3"/>
  <c r="AD3" i="3"/>
  <c r="AG3" i="3"/>
  <c r="AC5" i="3"/>
  <c r="AD5" i="3"/>
  <c r="AG5" i="3"/>
  <c r="AC6" i="3"/>
  <c r="AD6" i="3"/>
  <c r="AG6" i="3"/>
  <c r="AC7" i="3"/>
  <c r="AD7" i="3"/>
  <c r="AG7" i="3"/>
  <c r="AC8" i="3"/>
  <c r="AD8" i="3"/>
  <c r="AG8" i="3"/>
  <c r="AC9" i="3"/>
  <c r="AD9" i="3"/>
  <c r="AG9" i="3"/>
  <c r="AC10" i="3"/>
  <c r="AD10" i="3"/>
  <c r="AG10" i="3"/>
  <c r="AC11" i="3"/>
  <c r="AD11" i="3"/>
  <c r="AG11" i="3"/>
  <c r="AC12" i="3"/>
  <c r="AD12" i="3"/>
  <c r="AG12" i="3"/>
  <c r="AC13" i="3"/>
  <c r="AD13" i="3"/>
  <c r="AG13" i="3"/>
  <c r="AC14" i="3"/>
  <c r="AD14" i="3"/>
  <c r="AG14" i="3"/>
  <c r="AC15" i="3"/>
  <c r="AD15" i="3"/>
  <c r="AG15" i="3"/>
  <c r="AC16" i="3"/>
  <c r="AD16" i="3"/>
  <c r="AG16" i="3"/>
  <c r="AC17" i="3"/>
  <c r="AD17" i="3"/>
  <c r="AG17" i="3"/>
  <c r="AC18" i="3"/>
  <c r="AD18" i="3"/>
  <c r="AG18" i="3"/>
  <c r="AC19" i="3"/>
  <c r="AD19" i="3"/>
  <c r="AG19" i="3"/>
  <c r="AC20" i="3"/>
  <c r="AD20" i="3"/>
  <c r="AG20" i="3"/>
  <c r="AC21" i="3"/>
  <c r="AD21" i="3"/>
  <c r="AG21" i="3"/>
  <c r="AC22" i="3"/>
  <c r="AD22" i="3"/>
  <c r="AG22" i="3"/>
  <c r="AC23" i="3"/>
  <c r="AD23" i="3"/>
  <c r="AG23" i="3"/>
  <c r="AC24" i="3"/>
  <c r="AD24" i="3"/>
  <c r="AG24" i="3"/>
  <c r="AC25" i="3"/>
  <c r="AD25" i="3"/>
  <c r="AG25" i="3"/>
</calcChain>
</file>

<file path=xl/sharedStrings.xml><?xml version="1.0" encoding="utf-8"?>
<sst xmlns="http://schemas.openxmlformats.org/spreadsheetml/2006/main" count="134" uniqueCount="75">
  <si>
    <t>MAXT</t>
  </si>
  <si>
    <t>MINT</t>
  </si>
  <si>
    <t>PRECIP</t>
  </si>
  <si>
    <t>Ta</t>
  </si>
  <si>
    <t>Fm</t>
  </si>
  <si>
    <t>RAINm</t>
  </si>
  <si>
    <t>SNOWm</t>
  </si>
  <si>
    <t>MELTm</t>
  </si>
  <si>
    <t>PACKm-1</t>
  </si>
  <si>
    <t>PACKm</t>
  </si>
  <si>
    <t>Wm</t>
  </si>
  <si>
    <t>Days</t>
  </si>
  <si>
    <t>Daylength</t>
  </si>
  <si>
    <t>Ea</t>
  </si>
  <si>
    <t>PETm</t>
  </si>
  <si>
    <t>Year</t>
  </si>
  <si>
    <t>SOILm</t>
  </si>
  <si>
    <t>SOILmax</t>
  </si>
  <si>
    <t>SOILm-1</t>
  </si>
  <si>
    <t>deltSOIL</t>
  </si>
  <si>
    <t>SOIL_Wm</t>
  </si>
  <si>
    <t>AET</t>
  </si>
  <si>
    <t>CWD</t>
  </si>
  <si>
    <t>Af</t>
  </si>
  <si>
    <t>SLOPE</t>
  </si>
  <si>
    <t>ASPECT</t>
  </si>
  <si>
    <t>LAT</t>
  </si>
  <si>
    <t>HL</t>
  </si>
  <si>
    <t>Date</t>
  </si>
  <si>
    <t>User provided year</t>
  </si>
  <si>
    <t>Concatenation of Year and Month</t>
  </si>
  <si>
    <t>Month</t>
  </si>
  <si>
    <t>User provided month numbered from 1 to 12</t>
  </si>
  <si>
    <t>User provided PRISM monthly maximum temperature</t>
  </si>
  <si>
    <t>User provided PRISM monthly minimum temperature</t>
  </si>
  <si>
    <t>User provided PRISM monthly precipitation</t>
  </si>
  <si>
    <t>Mean temperature calculated as (MAXT+MINT)/2</t>
  </si>
  <si>
    <t>Melt Factor calculated as 0.167xTa between 0 and 6 C</t>
  </si>
  <si>
    <t>Fraction of precipitation as rain calculated as FmxTa</t>
  </si>
  <si>
    <t>Fraction of precipitation as snow calculated as (1-Fm)xTa</t>
  </si>
  <si>
    <t>Monthly snowmelt calculated as Fmx(SNOWm+PACKm-1)</t>
  </si>
  <si>
    <t>Monthly snow pack calculated as (1-Fm)^2xPm+(1-Fm)xPACKm-1</t>
  </si>
  <si>
    <t>Monthly water supply calculated as RAINm+MELTm</t>
  </si>
  <si>
    <t>Number of days in the month</t>
  </si>
  <si>
    <t>User provided average daylenght in hours for the month</t>
  </si>
  <si>
    <t>Saturation vapor pressure at mean monthly temperature calculated as 0.611xexp((17.3xTa)/(Ta+237.3))</t>
  </si>
  <si>
    <t>User provided slope in degrees</t>
  </si>
  <si>
    <t>User provided aspect in degrees measured from north</t>
  </si>
  <si>
    <t>User provided latitude in decimal degrees</t>
  </si>
  <si>
    <t>Snow pack of the previous month initialzed by the user at 0 for the first row</t>
  </si>
  <si>
    <t>Folded aspect calculated as |180 - |aspect - 225||</t>
  </si>
  <si>
    <t>Potential evapotranspiration calcualted as 29.8xDaysxDaylengthxHeat Load Indexx((ea(Ta))/(Ta+273.2)</t>
  </si>
  <si>
    <t>McCune and Keon 2002 Heat Load Index which is used as a multiplier for PET and is calculated from slope, folded aspect, and latitude</t>
  </si>
  <si>
    <t>Soil moisture of the previous month initialzed by the user at 0 for the first row</t>
  </si>
  <si>
    <t>Climatic water deficit calculated as PET-AET</t>
  </si>
  <si>
    <t>Actual evapotranspiration calculated as the minimum of PET or SOIL_Wm</t>
  </si>
  <si>
    <t>black are derived variables</t>
  </si>
  <si>
    <t>red are user provided variables</t>
  </si>
  <si>
    <t>green are user initialized at time0 but then calculated in each cell thereafter</t>
  </si>
  <si>
    <t>All calculation are based upon the equations laid out by Dr. Jim Lutz http://www.wmrs.edu/projects/cerec/pdfs/Lutz3CERECposter.pdf</t>
  </si>
  <si>
    <t>Minimum of soil water holding capacity or (Wm-PET)+SOILm-1</t>
  </si>
  <si>
    <t>Variable</t>
  </si>
  <si>
    <t>Description</t>
  </si>
  <si>
    <t>Change in soil moisture calculated as SOILm-1 x [1 - exp(PET - Wm)/SOILmax)]</t>
  </si>
  <si>
    <t>Change in soil moisture plus monthly water supply</t>
  </si>
  <si>
    <t>User provided maximum soil water holding capacity 0-150 cm (usually derived from USDA SSURGO data)</t>
  </si>
  <si>
    <t>deltSOIL+Wm</t>
  </si>
  <si>
    <t>SlopRad</t>
  </si>
  <si>
    <t>AfRad</t>
  </si>
  <si>
    <t>LatRad</t>
  </si>
  <si>
    <t>Control simulation</t>
  </si>
  <si>
    <t>Scenario simulation</t>
  </si>
  <si>
    <t>MAXT (deg C)</t>
  </si>
  <si>
    <t>MINT (deg C)</t>
  </si>
  <si>
    <t>PRECIP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</si>
</sst>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5" fillId="0" borderId="0" xfId="0" applyFont="1"/>
    <xf numFmtId="0" fontId="6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6" borderId="0" xfId="0" applyFont="1" applyFill="1"/>
    <xf numFmtId="2" fontId="0" fillId="0" borderId="0" xfId="0" applyNumberFormat="1"/>
    <xf numFmtId="2" fontId="0" fillId="6" borderId="0" xfId="0" applyNumberFormat="1" applyFill="1"/>
    <xf numFmtId="2" fontId="2" fillId="6" borderId="0" xfId="0" applyNumberFormat="1" applyFont="1" applyFill="1"/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AET</c:v>
          </c:tx>
          <c:cat>
            <c:numRef>
              <c:f>Control!$A$14:$A$25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cat>
          <c:val>
            <c:numRef>
              <c:f>Control!$AD$14:$AD$25</c:f>
              <c:numCache>
                <c:formatCode>General</c:formatCode>
                <c:ptCount val="12"/>
                <c:pt idx="0">
                  <c:v>0.0</c:v>
                </c:pt>
                <c:pt idx="1">
                  <c:v>1.07863751937283</c:v>
                </c:pt>
                <c:pt idx="2">
                  <c:v>10.16519002475641</c:v>
                </c:pt>
                <c:pt idx="3">
                  <c:v>27.63685886912144</c:v>
                </c:pt>
                <c:pt idx="4">
                  <c:v>57.4658332090836</c:v>
                </c:pt>
                <c:pt idx="5">
                  <c:v>92.0997588078269</c:v>
                </c:pt>
                <c:pt idx="6">
                  <c:v>33.17089423521543</c:v>
                </c:pt>
                <c:pt idx="7">
                  <c:v>20.935</c:v>
                </c:pt>
                <c:pt idx="8">
                  <c:v>31.8</c:v>
                </c:pt>
                <c:pt idx="9">
                  <c:v>29.94520227906819</c:v>
                </c:pt>
                <c:pt idx="10">
                  <c:v>6.214462733664947</c:v>
                </c:pt>
                <c:pt idx="11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v>PET</c:v>
          </c:tx>
          <c:cat>
            <c:numRef>
              <c:f>Control!$A$14:$A$25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cat>
          <c:val>
            <c:numRef>
              <c:f>Control!$AE$14:$AE$25</c:f>
              <c:numCache>
                <c:formatCode>General</c:formatCode>
                <c:ptCount val="12"/>
                <c:pt idx="0">
                  <c:v>0.0</c:v>
                </c:pt>
                <c:pt idx="1">
                  <c:v>1.07863751937283</c:v>
                </c:pt>
                <c:pt idx="2">
                  <c:v>10.16519002475641</c:v>
                </c:pt>
                <c:pt idx="3">
                  <c:v>27.63685886912144</c:v>
                </c:pt>
                <c:pt idx="4">
                  <c:v>57.4658332090836</c:v>
                </c:pt>
                <c:pt idx="5">
                  <c:v>92.0997588078269</c:v>
                </c:pt>
                <c:pt idx="6">
                  <c:v>142.149569985258</c:v>
                </c:pt>
                <c:pt idx="7">
                  <c:v>128.2645498946252</c:v>
                </c:pt>
                <c:pt idx="8">
                  <c:v>70.71352890528042</c:v>
                </c:pt>
                <c:pt idx="9">
                  <c:v>29.94520227906819</c:v>
                </c:pt>
                <c:pt idx="10">
                  <c:v>6.214462733664947</c:v>
                </c:pt>
                <c:pt idx="11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v>Precip</c:v>
          </c:tx>
          <c:cat>
            <c:numRef>
              <c:f>Control!$A$14:$A$25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cat>
          <c:val>
            <c:numRef>
              <c:f>Control!$D$14:$D$25</c:f>
              <c:numCache>
                <c:formatCode>0.00</c:formatCode>
                <c:ptCount val="12"/>
                <c:pt idx="0">
                  <c:v>79.765</c:v>
                </c:pt>
                <c:pt idx="1">
                  <c:v>57.77</c:v>
                </c:pt>
                <c:pt idx="2">
                  <c:v>62.275</c:v>
                </c:pt>
                <c:pt idx="3">
                  <c:v>51.41</c:v>
                </c:pt>
                <c:pt idx="4">
                  <c:v>54.59</c:v>
                </c:pt>
                <c:pt idx="5">
                  <c:v>44.255</c:v>
                </c:pt>
                <c:pt idx="6">
                  <c:v>18.815</c:v>
                </c:pt>
                <c:pt idx="7">
                  <c:v>20.935</c:v>
                </c:pt>
                <c:pt idx="8">
                  <c:v>31.8</c:v>
                </c:pt>
                <c:pt idx="9">
                  <c:v>49.82</c:v>
                </c:pt>
                <c:pt idx="10">
                  <c:v>81.35499999999998</c:v>
                </c:pt>
                <c:pt idx="11">
                  <c:v>78.17500000000001</c:v>
                </c:pt>
              </c:numCache>
            </c:numRef>
          </c:val>
          <c:smooth val="0"/>
        </c:ser>
        <c:ser>
          <c:idx val="3"/>
          <c:order val="3"/>
          <c:tx>
            <c:v>CWD</c:v>
          </c:tx>
          <c:cat>
            <c:numRef>
              <c:f>Control!$A$14:$A$25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cat>
          <c:val>
            <c:numRef>
              <c:f>Control!$AG$14:$AG$25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108.9786757500426</c:v>
                </c:pt>
                <c:pt idx="7">
                  <c:v>107.3295498946252</c:v>
                </c:pt>
                <c:pt idx="8">
                  <c:v>38.91352890528043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4"/>
          <c:order val="4"/>
          <c:tx>
            <c:v>Water supply</c:v>
          </c:tx>
          <c:cat>
            <c:numRef>
              <c:f>Control!$A$14:$A$25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cat>
          <c:val>
            <c:numRef>
              <c:f>Control!$AF$14:$AF$25</c:f>
              <c:numCache>
                <c:formatCode>General</c:formatCode>
                <c:ptCount val="12"/>
                <c:pt idx="0">
                  <c:v>0.0</c:v>
                </c:pt>
                <c:pt idx="1">
                  <c:v>29.21320217869574</c:v>
                </c:pt>
                <c:pt idx="2">
                  <c:v>190.2085158972883</c:v>
                </c:pt>
                <c:pt idx="3">
                  <c:v>129.1977950109832</c:v>
                </c:pt>
                <c:pt idx="4">
                  <c:v>54.59</c:v>
                </c:pt>
                <c:pt idx="5">
                  <c:v>44.255</c:v>
                </c:pt>
                <c:pt idx="6">
                  <c:v>18.815</c:v>
                </c:pt>
                <c:pt idx="7">
                  <c:v>20.935</c:v>
                </c:pt>
                <c:pt idx="8">
                  <c:v>31.8</c:v>
                </c:pt>
                <c:pt idx="9">
                  <c:v>49.82</c:v>
                </c:pt>
                <c:pt idx="10">
                  <c:v>62.13048691303283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806920"/>
        <c:axId val="2116130072"/>
      </c:lineChart>
      <c:catAx>
        <c:axId val="2116806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130072"/>
        <c:crosses val="autoZero"/>
        <c:auto val="1"/>
        <c:lblAlgn val="ctr"/>
        <c:lblOffset val="100"/>
        <c:noMultiLvlLbl val="0"/>
      </c:catAx>
      <c:valAx>
        <c:axId val="2116130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806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AET</c:v>
          </c:tx>
          <c:cat>
            <c:numRef>
              <c:f>Scenario!$A$14:$A$25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cat>
          <c:val>
            <c:numRef>
              <c:f>Scenario!$AD$14:$AD$25</c:f>
              <c:numCache>
                <c:formatCode>General</c:formatCode>
                <c:ptCount val="12"/>
                <c:pt idx="0">
                  <c:v>0.0</c:v>
                </c:pt>
                <c:pt idx="1">
                  <c:v>1.07863751937283</c:v>
                </c:pt>
                <c:pt idx="2">
                  <c:v>10.16519002475641</c:v>
                </c:pt>
                <c:pt idx="3">
                  <c:v>27.63685886912144</c:v>
                </c:pt>
                <c:pt idx="4">
                  <c:v>57.4658332090836</c:v>
                </c:pt>
                <c:pt idx="5">
                  <c:v>92.0997588078269</c:v>
                </c:pt>
                <c:pt idx="6">
                  <c:v>33.17089423521543</c:v>
                </c:pt>
                <c:pt idx="7">
                  <c:v>20.935</c:v>
                </c:pt>
                <c:pt idx="8">
                  <c:v>31.8</c:v>
                </c:pt>
                <c:pt idx="9">
                  <c:v>29.94520227906819</c:v>
                </c:pt>
                <c:pt idx="10">
                  <c:v>6.214462733664947</c:v>
                </c:pt>
                <c:pt idx="11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v>PET</c:v>
          </c:tx>
          <c:cat>
            <c:numRef>
              <c:f>Scenario!$A$14:$A$25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cat>
          <c:val>
            <c:numRef>
              <c:f>Scenario!$AE$14:$AE$25</c:f>
              <c:numCache>
                <c:formatCode>General</c:formatCode>
                <c:ptCount val="12"/>
                <c:pt idx="0">
                  <c:v>0.0</c:v>
                </c:pt>
                <c:pt idx="1">
                  <c:v>1.07863751937283</c:v>
                </c:pt>
                <c:pt idx="2">
                  <c:v>10.16519002475641</c:v>
                </c:pt>
                <c:pt idx="3">
                  <c:v>27.63685886912144</c:v>
                </c:pt>
                <c:pt idx="4">
                  <c:v>57.4658332090836</c:v>
                </c:pt>
                <c:pt idx="5">
                  <c:v>92.0997588078269</c:v>
                </c:pt>
                <c:pt idx="6">
                  <c:v>142.149569985258</c:v>
                </c:pt>
                <c:pt idx="7">
                  <c:v>128.2645498946252</c:v>
                </c:pt>
                <c:pt idx="8">
                  <c:v>70.71352890528042</c:v>
                </c:pt>
                <c:pt idx="9">
                  <c:v>29.94520227906819</c:v>
                </c:pt>
                <c:pt idx="10">
                  <c:v>6.214462733664947</c:v>
                </c:pt>
                <c:pt idx="11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v>Precip</c:v>
          </c:tx>
          <c:cat>
            <c:numRef>
              <c:f>Scenario!$A$14:$A$25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cat>
          <c:val>
            <c:numRef>
              <c:f>Scenario!$D$14:$D$25</c:f>
              <c:numCache>
                <c:formatCode>0.00</c:formatCode>
                <c:ptCount val="12"/>
                <c:pt idx="0">
                  <c:v>79.765</c:v>
                </c:pt>
                <c:pt idx="1">
                  <c:v>57.77</c:v>
                </c:pt>
                <c:pt idx="2">
                  <c:v>62.275</c:v>
                </c:pt>
                <c:pt idx="3">
                  <c:v>51.41</c:v>
                </c:pt>
                <c:pt idx="4">
                  <c:v>54.59</c:v>
                </c:pt>
                <c:pt idx="5">
                  <c:v>44.255</c:v>
                </c:pt>
                <c:pt idx="6">
                  <c:v>18.815</c:v>
                </c:pt>
                <c:pt idx="7">
                  <c:v>20.935</c:v>
                </c:pt>
                <c:pt idx="8">
                  <c:v>31.8</c:v>
                </c:pt>
                <c:pt idx="9">
                  <c:v>49.82</c:v>
                </c:pt>
                <c:pt idx="10">
                  <c:v>81.35499999999998</c:v>
                </c:pt>
                <c:pt idx="11">
                  <c:v>78.17500000000001</c:v>
                </c:pt>
              </c:numCache>
            </c:numRef>
          </c:val>
          <c:smooth val="0"/>
        </c:ser>
        <c:ser>
          <c:idx val="3"/>
          <c:order val="3"/>
          <c:tx>
            <c:v>CWD</c:v>
          </c:tx>
          <c:cat>
            <c:numRef>
              <c:f>Scenario!$A$14:$A$25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cat>
          <c:val>
            <c:numRef>
              <c:f>Scenario!$AG$14:$AG$25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108.9786757500426</c:v>
                </c:pt>
                <c:pt idx="7">
                  <c:v>107.3295498946252</c:v>
                </c:pt>
                <c:pt idx="8">
                  <c:v>38.91352890528043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ser>
          <c:idx val="4"/>
          <c:order val="4"/>
          <c:tx>
            <c:v>Water supply</c:v>
          </c:tx>
          <c:cat>
            <c:numRef>
              <c:f>Scenario!$A$14:$A$25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cat>
          <c:val>
            <c:numRef>
              <c:f>Scenario!$AF$14:$AF$25</c:f>
              <c:numCache>
                <c:formatCode>General</c:formatCode>
                <c:ptCount val="12"/>
                <c:pt idx="0">
                  <c:v>0.0</c:v>
                </c:pt>
                <c:pt idx="1">
                  <c:v>29.21320217869574</c:v>
                </c:pt>
                <c:pt idx="2">
                  <c:v>190.2085158972883</c:v>
                </c:pt>
                <c:pt idx="3">
                  <c:v>129.1977950109832</c:v>
                </c:pt>
                <c:pt idx="4">
                  <c:v>54.59</c:v>
                </c:pt>
                <c:pt idx="5">
                  <c:v>44.255</c:v>
                </c:pt>
                <c:pt idx="6">
                  <c:v>18.815</c:v>
                </c:pt>
                <c:pt idx="7">
                  <c:v>20.935</c:v>
                </c:pt>
                <c:pt idx="8">
                  <c:v>31.8</c:v>
                </c:pt>
                <c:pt idx="9">
                  <c:v>49.82</c:v>
                </c:pt>
                <c:pt idx="10">
                  <c:v>62.13048691303283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043960"/>
        <c:axId val="2116803608"/>
      </c:lineChart>
      <c:catAx>
        <c:axId val="210104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803608"/>
        <c:crosses val="autoZero"/>
        <c:auto val="1"/>
        <c:lblAlgn val="ctr"/>
        <c:lblOffset val="100"/>
        <c:noMultiLvlLbl val="0"/>
      </c:catAx>
      <c:valAx>
        <c:axId val="2116803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1043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368300</xdr:colOff>
      <xdr:row>2</xdr:row>
      <xdr:rowOff>25400</xdr:rowOff>
    </xdr:from>
    <xdr:to>
      <xdr:col>14</xdr:col>
      <xdr:colOff>571500</xdr:colOff>
      <xdr:row>15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393700</xdr:colOff>
      <xdr:row>19</xdr:row>
      <xdr:rowOff>0</xdr:rowOff>
    </xdr:from>
    <xdr:to>
      <xdr:col>14</xdr:col>
      <xdr:colOff>596900</xdr:colOff>
      <xdr:row>32</xdr:row>
      <xdr:rowOff>12700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G3" sqref="G3"/>
    </sheetView>
  </sheetViews>
  <sheetFormatPr baseColWidth="10" defaultColWidth="8.83203125" defaultRowHeight="14" x14ac:dyDescent="0"/>
  <cols>
    <col min="2" max="2" width="11.5" style="1" customWidth="1"/>
    <col min="3" max="3" width="11.33203125" style="1" customWidth="1"/>
    <col min="4" max="4" width="11.5" style="1" customWidth="1"/>
    <col min="5" max="8" width="8.83203125" style="1"/>
    <col min="18" max="18" width="12" style="1" bestFit="1" customWidth="1"/>
    <col min="24" max="24" width="11" bestFit="1" customWidth="1"/>
    <col min="29" max="29" width="13.1640625" bestFit="1" customWidth="1"/>
    <col min="35" max="35" width="9.1640625" customWidth="1"/>
  </cols>
  <sheetData>
    <row r="1" spans="1:33">
      <c r="A1" t="s">
        <v>31</v>
      </c>
      <c r="B1" s="2" t="s">
        <v>72</v>
      </c>
      <c r="C1" s="2" t="s">
        <v>73</v>
      </c>
      <c r="D1" s="2" t="s">
        <v>74</v>
      </c>
      <c r="E1" s="2" t="s">
        <v>24</v>
      </c>
      <c r="F1" s="2" t="s">
        <v>25</v>
      </c>
      <c r="G1" s="2" t="s">
        <v>26</v>
      </c>
      <c r="H1" s="2" t="s">
        <v>17</v>
      </c>
      <c r="I1" t="s">
        <v>3</v>
      </c>
      <c r="J1" t="s">
        <v>4</v>
      </c>
      <c r="K1" t="s">
        <v>5</v>
      </c>
      <c r="L1" t="s">
        <v>6</v>
      </c>
      <c r="M1" t="s">
        <v>8</v>
      </c>
      <c r="N1" t="s">
        <v>7</v>
      </c>
      <c r="O1" t="s">
        <v>9</v>
      </c>
      <c r="P1" t="s">
        <v>10</v>
      </c>
      <c r="Q1" t="s">
        <v>11</v>
      </c>
      <c r="R1" s="2" t="s">
        <v>12</v>
      </c>
      <c r="S1" t="s">
        <v>13</v>
      </c>
      <c r="T1" t="s">
        <v>23</v>
      </c>
      <c r="U1" s="2" t="s">
        <v>67</v>
      </c>
      <c r="V1" s="2" t="s">
        <v>68</v>
      </c>
      <c r="W1" s="2" t="s">
        <v>69</v>
      </c>
      <c r="X1" s="2" t="s">
        <v>27</v>
      </c>
      <c r="Y1" t="s">
        <v>14</v>
      </c>
      <c r="Z1" t="s">
        <v>18</v>
      </c>
      <c r="AA1" t="s">
        <v>16</v>
      </c>
      <c r="AB1" t="s">
        <v>19</v>
      </c>
      <c r="AC1" t="s">
        <v>66</v>
      </c>
      <c r="AD1" s="10" t="s">
        <v>21</v>
      </c>
      <c r="AE1" s="8" t="str">
        <f t="shared" ref="AE1:AE25" si="0">Y1</f>
        <v>PETm</v>
      </c>
      <c r="AF1" s="9" t="s">
        <v>10</v>
      </c>
      <c r="AG1" s="11" t="s">
        <v>22</v>
      </c>
    </row>
    <row r="2" spans="1:33">
      <c r="A2">
        <v>1</v>
      </c>
      <c r="B2" s="14">
        <v>1.6111111111111103</v>
      </c>
      <c r="C2" s="14">
        <v>-5.2222222222222214</v>
      </c>
      <c r="D2" s="14">
        <v>79.765000000000001</v>
      </c>
      <c r="E2" s="12">
        <v>0</v>
      </c>
      <c r="F2" s="12">
        <v>0</v>
      </c>
      <c r="G2" s="12">
        <v>46.73</v>
      </c>
      <c r="H2" s="12">
        <v>100</v>
      </c>
      <c r="I2">
        <f>AVERAGE(B2:C2)</f>
        <v>-1.8055555555555556</v>
      </c>
      <c r="J2">
        <f>IF(I2&lt;0,0,(IF(I2&gt;=6,1,(I2*0.166666666))))</f>
        <v>0</v>
      </c>
      <c r="K2">
        <f>J2*D2</f>
        <v>0</v>
      </c>
      <c r="L2">
        <f>(1-J2)*D2</f>
        <v>79.765000000000001</v>
      </c>
      <c r="M2" s="5">
        <v>0</v>
      </c>
      <c r="N2" s="3">
        <f>(L2+M2)*J2</f>
        <v>0</v>
      </c>
      <c r="O2" s="3">
        <f>(((1-J2)^2)*D2)+((1-J2)*M2)</f>
        <v>79.765000000000001</v>
      </c>
      <c r="P2">
        <f>K2+N2</f>
        <v>0</v>
      </c>
      <c r="Q2">
        <v>31</v>
      </c>
      <c r="R2">
        <f>CHOOSE(A2,Daylength!$B$2,Daylength!$B$3,Daylength!$B$4,Daylength!$B$5,Daylength!$B$6,Daylength!$B$7,Daylength!$B$8,Daylength!$B$9,Daylength!$B$10,Daylength!$B$11,Daylength!$B$12,Daylength!$B$13)</f>
        <v>9.0666666669999998</v>
      </c>
      <c r="S2">
        <f t="shared" ref="S2:S25" si="1">EXP(((17.3*I2)/(I2+273.2)))*0.611</f>
        <v>0.54457304219470581</v>
      </c>
      <c r="T2">
        <f t="shared" ref="T2:T25" si="2">ABS((180) - ABS(F2 - 225))</f>
        <v>45</v>
      </c>
      <c r="U2">
        <f t="shared" ref="U2:U25" si="3">E2*0.0174532925</f>
        <v>0</v>
      </c>
      <c r="V2">
        <f>T2*0.0174532925</f>
        <v>0.78539816249999994</v>
      </c>
      <c r="W2">
        <f t="shared" ref="W2:W25" si="4">G2*0.0174532925</f>
        <v>0.81559235852499989</v>
      </c>
      <c r="X2">
        <f>0.339+0.808*(COS(W2)*COS(U2))-0.196*(SIN(W2)*SIN(U2))-0.482*(COS(V2)*SIN(U2))</f>
        <v>0.89283325653994594</v>
      </c>
      <c r="Y2">
        <f t="shared" ref="Y2:Y25" si="5">IF(I2&lt;0,0,((((S2*I2)/(I2+273.3))*R2*Q2*29.8)*X2/10))</f>
        <v>0</v>
      </c>
      <c r="Z2" s="5">
        <v>0</v>
      </c>
      <c r="AA2" s="3">
        <f t="shared" ref="AA2:AA25" si="6">MIN(H2,IF(((P2-Y2)+Z2)&lt;=0,0,((P2-Y2)+Z2)))</f>
        <v>0</v>
      </c>
      <c r="AB2">
        <f>AI10</f>
        <v>0</v>
      </c>
      <c r="AC2">
        <f t="shared" ref="AC2:AC25" si="7">IF(AB2&gt;0,AB2+P2,P2)</f>
        <v>0</v>
      </c>
      <c r="AD2" s="10">
        <f t="shared" ref="AD2:AD25" si="8">MIN(IF(AC2&gt;0,AC2,0),Y2)</f>
        <v>0</v>
      </c>
      <c r="AE2" s="8">
        <f t="shared" si="0"/>
        <v>0</v>
      </c>
      <c r="AF2" s="9">
        <f t="shared" ref="AF2:AF25" si="9">P2</f>
        <v>0</v>
      </c>
      <c r="AG2" s="11">
        <f t="shared" ref="AG2:AG25" si="10">AE2-AD2</f>
        <v>0</v>
      </c>
    </row>
    <row r="3" spans="1:33">
      <c r="A3">
        <v>2</v>
      </c>
      <c r="B3" s="14">
        <v>4.5555555555555571</v>
      </c>
      <c r="C3" s="14">
        <v>-3.333333333333333</v>
      </c>
      <c r="D3" s="14">
        <v>57.77</v>
      </c>
      <c r="E3" s="2">
        <f>$E$2</f>
        <v>0</v>
      </c>
      <c r="F3" s="2">
        <f>$F$2</f>
        <v>0</v>
      </c>
      <c r="G3" s="2">
        <f>$G$2</f>
        <v>46.73</v>
      </c>
      <c r="H3" s="2">
        <f>$H$2</f>
        <v>100</v>
      </c>
      <c r="I3">
        <f t="shared" ref="I3" si="11">AVERAGE(B3:C3)</f>
        <v>0.61111111111111205</v>
      </c>
      <c r="J3">
        <f t="shared" ref="J3" si="12">IF(I3&lt;0,0,(IF(I3&gt;=6,1,(I3*0.166666666))))</f>
        <v>0.1018518514444446</v>
      </c>
      <c r="K3">
        <f t="shared" ref="K3" si="13">J3*D3</f>
        <v>5.8839814579455645</v>
      </c>
      <c r="L3">
        <f t="shared" ref="L3" si="14">(1-J3)*D3</f>
        <v>51.886018542054437</v>
      </c>
      <c r="M3" s="3">
        <f>O2</f>
        <v>79.765000000000001</v>
      </c>
      <c r="N3" s="3">
        <f t="shared" ref="N3:N25" si="15">(L3+M3)*J3</f>
        <v>13.40889998305515</v>
      </c>
      <c r="O3" s="3">
        <f t="shared" ref="O3" si="16">(((1-J3)^2)*D3)+((1-J3)*M3)</f>
        <v>118.24211855899928</v>
      </c>
      <c r="P3">
        <f t="shared" ref="P3" si="17">K3+N3</f>
        <v>19.292881441000716</v>
      </c>
      <c r="Q3">
        <v>28</v>
      </c>
      <c r="R3">
        <f>CHOOSE(A3,Daylength!$B$2,Daylength!$B$3,Daylength!$B$4,Daylength!$B$5,Daylength!$B$6,Daylength!$B$7,Daylength!$B$8,Daylength!$B$9,Daylength!$B$10,Daylength!$B$11,Daylength!$B$12,Daylength!$B$13)</f>
        <v>9.8666666670000005</v>
      </c>
      <c r="S3">
        <f t="shared" si="1"/>
        <v>0.63505291716611501</v>
      </c>
      <c r="T3">
        <f t="shared" si="2"/>
        <v>45</v>
      </c>
      <c r="U3">
        <f t="shared" si="3"/>
        <v>0</v>
      </c>
      <c r="V3">
        <f t="shared" ref="V3:V25" si="18">T3*0.0174532925</f>
        <v>0.78539816249999994</v>
      </c>
      <c r="W3">
        <f t="shared" si="4"/>
        <v>0.81559235852499989</v>
      </c>
      <c r="X3">
        <f t="shared" ref="X3:X25" si="19">0.339+0.808*(COS(W3)*COS(U3))-0.196*(SIN(W3)*SIN(U3))-0.482*(COS(V3)*SIN(U3))</f>
        <v>0.89283325653994594</v>
      </c>
      <c r="Y3">
        <f t="shared" si="5"/>
        <v>1.0414431221530769</v>
      </c>
      <c r="Z3" s="4">
        <v>10</v>
      </c>
      <c r="AA3" s="3">
        <f t="shared" si="6"/>
        <v>28.25143831884764</v>
      </c>
      <c r="AB3">
        <f t="shared" ref="AB3:AB25" si="20">(Z3*(1-(1-(EXP(-1*(Y3-P3)/H3)))))</f>
        <v>12.002314139840713</v>
      </c>
      <c r="AC3">
        <f t="shared" si="7"/>
        <v>31.29519558084143</v>
      </c>
      <c r="AD3" s="10">
        <f t="shared" si="8"/>
        <v>1.0414431221530769</v>
      </c>
      <c r="AE3" s="8">
        <f t="shared" si="0"/>
        <v>1.0414431221530769</v>
      </c>
      <c r="AF3" s="9">
        <f t="shared" si="9"/>
        <v>19.292881441000716</v>
      </c>
      <c r="AG3" s="11">
        <f t="shared" si="10"/>
        <v>0</v>
      </c>
    </row>
    <row r="4" spans="1:33">
      <c r="A4">
        <v>3</v>
      </c>
      <c r="B4" s="14">
        <v>8.6666666666666679</v>
      </c>
      <c r="C4" s="14">
        <v>-0.77777777777777701</v>
      </c>
      <c r="D4" s="14">
        <v>62.275000000000006</v>
      </c>
      <c r="E4" s="2">
        <f t="shared" ref="E4:E25" si="21">$E$2</f>
        <v>0</v>
      </c>
      <c r="F4" s="2">
        <f t="shared" ref="F4:F25" si="22">$F$2</f>
        <v>0</v>
      </c>
      <c r="G4" s="2">
        <f t="shared" ref="G4:G25" si="23">$G$2</f>
        <v>46.73</v>
      </c>
      <c r="H4" s="2">
        <f t="shared" ref="H4:H25" si="24">$H$2</f>
        <v>100</v>
      </c>
      <c r="I4">
        <f t="shared" ref="I4:I25" si="25">AVERAGE(B4:C4)</f>
        <v>3.9444444444444455</v>
      </c>
      <c r="J4">
        <f t="shared" ref="J4:J25" si="26">IF(I4&lt;0,0,(IF(I4&gt;=6,1,(I4*0.166666666))))</f>
        <v>0.65740740477777793</v>
      </c>
      <c r="K4">
        <f t="shared" ref="K4:K25" si="27">J4*D4</f>
        <v>40.940046132536125</v>
      </c>
      <c r="L4">
        <f t="shared" ref="L4:L25" si="28">(1-J4)*D4</f>
        <v>21.334953867463881</v>
      </c>
      <c r="M4" s="3">
        <f t="shared" ref="M4:M25" si="29">O3</f>
        <v>118.24211855899928</v>
      </c>
      <c r="N4" s="3">
        <f t="shared" si="15"/>
        <v>91.759000950361099</v>
      </c>
      <c r="O4" s="3">
        <f t="shared" ref="O4:O25" si="30">(((1-J4)^2)*D4)+((1-J4)*M4)</f>
        <v>47.818071476102062</v>
      </c>
      <c r="P4">
        <f t="shared" ref="P4:P25" si="31">K4+N4</f>
        <v>132.69904708289721</v>
      </c>
      <c r="Q4">
        <v>31</v>
      </c>
      <c r="R4">
        <f>CHOOSE(A4,Daylength!$B$2,Daylength!$B$3,Daylength!$B$4,Daylength!$B$5,Daylength!$B$6,Daylength!$B$7,Daylength!$B$8,Daylength!$B$9,Daylength!$B$10,Daylength!$B$11,Daylength!$B$12,Daylength!$B$13)</f>
        <v>11.08333333</v>
      </c>
      <c r="S4">
        <f t="shared" si="1"/>
        <v>0.78158065032484925</v>
      </c>
      <c r="T4">
        <f t="shared" si="2"/>
        <v>45</v>
      </c>
      <c r="U4">
        <f t="shared" si="3"/>
        <v>0</v>
      </c>
      <c r="V4">
        <f t="shared" si="18"/>
        <v>0.78539816249999994</v>
      </c>
      <c r="W4">
        <f t="shared" si="4"/>
        <v>0.81559235852499989</v>
      </c>
      <c r="X4">
        <f t="shared" si="19"/>
        <v>0.89283325653994594</v>
      </c>
      <c r="Y4">
        <f t="shared" si="5"/>
        <v>10.165190024756409</v>
      </c>
      <c r="Z4" s="4">
        <f>AA3</f>
        <v>28.25143831884764</v>
      </c>
      <c r="AA4" s="3">
        <f t="shared" si="6"/>
        <v>100</v>
      </c>
      <c r="AB4">
        <f t="shared" si="20"/>
        <v>96.205154836907511</v>
      </c>
      <c r="AC4">
        <f t="shared" si="7"/>
        <v>228.90420191980473</v>
      </c>
      <c r="AD4" s="10">
        <f t="shared" si="8"/>
        <v>10.165190024756409</v>
      </c>
      <c r="AE4" s="8">
        <f t="shared" si="0"/>
        <v>10.165190024756409</v>
      </c>
      <c r="AF4" s="9">
        <f t="shared" si="9"/>
        <v>132.69904708289721</v>
      </c>
      <c r="AG4" s="11">
        <f t="shared" si="10"/>
        <v>0</v>
      </c>
    </row>
    <row r="5" spans="1:33">
      <c r="A5">
        <v>4</v>
      </c>
      <c r="B5" s="14">
        <v>13.833333333333332</v>
      </c>
      <c r="C5" s="14">
        <v>2.0000000000000009</v>
      </c>
      <c r="D5" s="14">
        <v>51.41</v>
      </c>
      <c r="E5" s="2">
        <f t="shared" si="21"/>
        <v>0</v>
      </c>
      <c r="F5" s="2">
        <f t="shared" si="22"/>
        <v>0</v>
      </c>
      <c r="G5" s="2">
        <f t="shared" si="23"/>
        <v>46.73</v>
      </c>
      <c r="H5" s="2">
        <f t="shared" si="24"/>
        <v>100</v>
      </c>
      <c r="I5">
        <f t="shared" si="25"/>
        <v>7.9166666666666661</v>
      </c>
      <c r="J5">
        <f t="shared" si="26"/>
        <v>1</v>
      </c>
      <c r="K5">
        <f t="shared" si="27"/>
        <v>51.41</v>
      </c>
      <c r="L5">
        <f t="shared" si="28"/>
        <v>0</v>
      </c>
      <c r="M5" s="3">
        <f t="shared" si="29"/>
        <v>47.818071476102062</v>
      </c>
      <c r="N5" s="3">
        <f t="shared" si="15"/>
        <v>47.818071476102062</v>
      </c>
      <c r="O5" s="3">
        <f t="shared" si="30"/>
        <v>0</v>
      </c>
      <c r="P5">
        <f t="shared" si="31"/>
        <v>99.228071476102059</v>
      </c>
      <c r="Q5">
        <v>30</v>
      </c>
      <c r="R5">
        <f>CHOOSE(A5,Daylength!$B$2,Daylength!$B$3,Daylength!$B$4,Daylength!$B$5,Daylength!$B$6,Daylength!$B$7,Daylength!$B$8,Daylength!$B$9,Daylength!$B$10,Daylength!$B$11,Daylength!$B$12,Daylength!$B$13)</f>
        <v>12.366666670000001</v>
      </c>
      <c r="S5">
        <f t="shared" si="1"/>
        <v>0.99455051178985432</v>
      </c>
      <c r="T5">
        <f t="shared" si="2"/>
        <v>45</v>
      </c>
      <c r="U5">
        <f t="shared" si="3"/>
        <v>0</v>
      </c>
      <c r="V5">
        <f t="shared" si="18"/>
        <v>0.78539816249999994</v>
      </c>
      <c r="W5">
        <f t="shared" si="4"/>
        <v>0.81559235852499989</v>
      </c>
      <c r="X5">
        <f t="shared" si="19"/>
        <v>0.89283325653994594</v>
      </c>
      <c r="Y5">
        <f t="shared" si="5"/>
        <v>27.636858869121436</v>
      </c>
      <c r="Z5" s="4">
        <f>AA4</f>
        <v>100</v>
      </c>
      <c r="AA5" s="3">
        <f t="shared" si="6"/>
        <v>100</v>
      </c>
      <c r="AB5">
        <f t="shared" si="20"/>
        <v>204.605208883665</v>
      </c>
      <c r="AC5">
        <f t="shared" si="7"/>
        <v>303.83328035976706</v>
      </c>
      <c r="AD5" s="10">
        <f t="shared" si="8"/>
        <v>27.636858869121436</v>
      </c>
      <c r="AE5" s="8">
        <f t="shared" si="0"/>
        <v>27.636858869121436</v>
      </c>
      <c r="AF5" s="9">
        <f t="shared" si="9"/>
        <v>99.228071476102059</v>
      </c>
      <c r="AG5" s="11">
        <f t="shared" si="10"/>
        <v>0</v>
      </c>
    </row>
    <row r="6" spans="1:33">
      <c r="A6">
        <v>5</v>
      </c>
      <c r="B6" s="14">
        <v>18.555555555555557</v>
      </c>
      <c r="C6" s="14">
        <v>5.0555555555555562</v>
      </c>
      <c r="D6" s="14">
        <v>54.59</v>
      </c>
      <c r="E6" s="2">
        <f t="shared" si="21"/>
        <v>0</v>
      </c>
      <c r="F6" s="2">
        <f t="shared" si="22"/>
        <v>0</v>
      </c>
      <c r="G6" s="2">
        <f t="shared" si="23"/>
        <v>46.73</v>
      </c>
      <c r="H6" s="2">
        <f t="shared" si="24"/>
        <v>100</v>
      </c>
      <c r="I6">
        <f t="shared" si="25"/>
        <v>11.805555555555557</v>
      </c>
      <c r="J6">
        <f t="shared" si="26"/>
        <v>1</v>
      </c>
      <c r="K6">
        <f t="shared" si="27"/>
        <v>54.59</v>
      </c>
      <c r="L6">
        <f t="shared" si="28"/>
        <v>0</v>
      </c>
      <c r="M6" s="3">
        <f t="shared" si="29"/>
        <v>0</v>
      </c>
      <c r="N6" s="3">
        <f t="shared" si="15"/>
        <v>0</v>
      </c>
      <c r="O6" s="3">
        <f t="shared" si="30"/>
        <v>0</v>
      </c>
      <c r="P6">
        <f t="shared" si="31"/>
        <v>54.59</v>
      </c>
      <c r="Q6">
        <v>31</v>
      </c>
      <c r="R6">
        <f>CHOOSE(A6,Daylength!$B$2,Daylength!$B$3,Daylength!$B$4,Daylength!$B$5,Daylength!$B$6,Daylength!$B$7,Daylength!$B$8,Daylength!$B$9,Daylength!$B$10,Daylength!$B$11,Daylength!$B$12,Daylength!$B$13)</f>
        <v>13.45</v>
      </c>
      <c r="S6">
        <f t="shared" si="1"/>
        <v>1.2510030193417805</v>
      </c>
      <c r="T6">
        <f t="shared" si="2"/>
        <v>45</v>
      </c>
      <c r="U6">
        <f t="shared" si="3"/>
        <v>0</v>
      </c>
      <c r="V6">
        <f t="shared" si="18"/>
        <v>0.78539816249999994</v>
      </c>
      <c r="W6">
        <f t="shared" si="4"/>
        <v>0.81559235852499989</v>
      </c>
      <c r="X6">
        <f t="shared" si="19"/>
        <v>0.89283325653994594</v>
      </c>
      <c r="Y6">
        <f t="shared" si="5"/>
        <v>57.465833209083598</v>
      </c>
      <c r="Z6" s="4">
        <f t="shared" ref="Z6:Z25" si="32">AA5</f>
        <v>100</v>
      </c>
      <c r="AA6" s="3">
        <f t="shared" si="6"/>
        <v>97.124166790916405</v>
      </c>
      <c r="AB6">
        <f t="shared" si="20"/>
        <v>97.165125302178694</v>
      </c>
      <c r="AC6">
        <f t="shared" si="7"/>
        <v>151.7551253021787</v>
      </c>
      <c r="AD6" s="10">
        <f t="shared" si="8"/>
        <v>57.465833209083598</v>
      </c>
      <c r="AE6" s="8">
        <f t="shared" si="0"/>
        <v>57.465833209083598</v>
      </c>
      <c r="AF6" s="9">
        <f t="shared" si="9"/>
        <v>54.59</v>
      </c>
      <c r="AG6" s="11">
        <f t="shared" si="10"/>
        <v>0</v>
      </c>
    </row>
    <row r="7" spans="1:33">
      <c r="A7">
        <v>6</v>
      </c>
      <c r="B7" s="14">
        <v>22.55555555555555</v>
      </c>
      <c r="C7" s="14">
        <v>7.9444444444444429</v>
      </c>
      <c r="D7" s="14">
        <v>44.254999999999995</v>
      </c>
      <c r="E7" s="2">
        <f t="shared" si="21"/>
        <v>0</v>
      </c>
      <c r="F7" s="2">
        <f t="shared" si="22"/>
        <v>0</v>
      </c>
      <c r="G7" s="2">
        <f t="shared" si="23"/>
        <v>46.73</v>
      </c>
      <c r="H7" s="2">
        <f t="shared" si="24"/>
        <v>100</v>
      </c>
      <c r="I7">
        <f t="shared" si="25"/>
        <v>15.249999999999996</v>
      </c>
      <c r="J7">
        <f t="shared" si="26"/>
        <v>1</v>
      </c>
      <c r="K7">
        <f t="shared" si="27"/>
        <v>44.254999999999995</v>
      </c>
      <c r="L7">
        <f t="shared" si="28"/>
        <v>0</v>
      </c>
      <c r="M7" s="3">
        <f t="shared" si="29"/>
        <v>0</v>
      </c>
      <c r="N7" s="3">
        <f t="shared" si="15"/>
        <v>0</v>
      </c>
      <c r="O7" s="3">
        <f t="shared" si="30"/>
        <v>0</v>
      </c>
      <c r="P7">
        <f t="shared" si="31"/>
        <v>44.254999999999995</v>
      </c>
      <c r="Q7">
        <v>30</v>
      </c>
      <c r="R7">
        <f>CHOOSE(A7,Daylength!$B$2,Daylength!$B$3,Daylength!$B$4,Daylength!$B$5,Daylength!$B$6,Daylength!$B$7,Daylength!$B$8,Daylength!$B$9,Daylength!$B$10,Daylength!$B$11,Daylength!$B$12,Daylength!$B$13)</f>
        <v>14.31666667</v>
      </c>
      <c r="S7">
        <f t="shared" si="1"/>
        <v>1.5249652131035099</v>
      </c>
      <c r="T7">
        <f t="shared" si="2"/>
        <v>45</v>
      </c>
      <c r="U7">
        <f t="shared" si="3"/>
        <v>0</v>
      </c>
      <c r="V7">
        <f t="shared" si="18"/>
        <v>0.78539816249999994</v>
      </c>
      <c r="W7">
        <f t="shared" si="4"/>
        <v>0.81559235852499989</v>
      </c>
      <c r="X7">
        <f t="shared" si="19"/>
        <v>0.89283325653994594</v>
      </c>
      <c r="Y7">
        <f t="shared" si="5"/>
        <v>92.099758807826902</v>
      </c>
      <c r="Z7" s="4">
        <f t="shared" si="32"/>
        <v>97.124166790916405</v>
      </c>
      <c r="AA7" s="3">
        <f t="shared" si="6"/>
        <v>49.279407983089499</v>
      </c>
      <c r="AB7">
        <f t="shared" si="20"/>
        <v>60.192191936030483</v>
      </c>
      <c r="AC7">
        <f t="shared" si="7"/>
        <v>104.44719193603048</v>
      </c>
      <c r="AD7" s="10">
        <f t="shared" si="8"/>
        <v>92.099758807826902</v>
      </c>
      <c r="AE7" s="8">
        <f t="shared" si="0"/>
        <v>92.099758807826902</v>
      </c>
      <c r="AF7" s="9">
        <f t="shared" si="9"/>
        <v>44.254999999999995</v>
      </c>
      <c r="AG7" s="11">
        <f t="shared" si="10"/>
        <v>0</v>
      </c>
    </row>
    <row r="8" spans="1:33">
      <c r="A8">
        <v>7</v>
      </c>
      <c r="B8" s="14">
        <v>28.333333333333336</v>
      </c>
      <c r="C8" s="14">
        <v>10.111111111111112</v>
      </c>
      <c r="D8" s="14">
        <v>18.814999999999998</v>
      </c>
      <c r="E8" s="2">
        <f t="shared" si="21"/>
        <v>0</v>
      </c>
      <c r="F8" s="2">
        <f t="shared" si="22"/>
        <v>0</v>
      </c>
      <c r="G8" s="2">
        <f t="shared" si="23"/>
        <v>46.73</v>
      </c>
      <c r="H8" s="2">
        <f t="shared" si="24"/>
        <v>100</v>
      </c>
      <c r="I8">
        <f t="shared" si="25"/>
        <v>19.222222222222225</v>
      </c>
      <c r="J8">
        <f t="shared" si="26"/>
        <v>1</v>
      </c>
      <c r="K8">
        <f t="shared" si="27"/>
        <v>18.814999999999998</v>
      </c>
      <c r="L8">
        <f t="shared" si="28"/>
        <v>0</v>
      </c>
      <c r="M8" s="3">
        <f t="shared" si="29"/>
        <v>0</v>
      </c>
      <c r="N8" s="3">
        <f t="shared" si="15"/>
        <v>0</v>
      </c>
      <c r="O8" s="3">
        <f t="shared" si="30"/>
        <v>0</v>
      </c>
      <c r="P8">
        <f t="shared" si="31"/>
        <v>18.814999999999998</v>
      </c>
      <c r="Q8">
        <v>31</v>
      </c>
      <c r="R8">
        <f>CHOOSE(A8,Daylength!$B$2,Daylength!$B$3,Daylength!$B$4,Daylength!$B$5,Daylength!$B$6,Daylength!$B$7,Daylength!$B$8,Daylength!$B$9,Daylength!$B$10,Daylength!$B$11,Daylength!$B$12,Daylength!$B$13)</f>
        <v>13.766666669999999</v>
      </c>
      <c r="S8">
        <f t="shared" si="1"/>
        <v>1.9051260128060807</v>
      </c>
      <c r="T8">
        <f t="shared" si="2"/>
        <v>45</v>
      </c>
      <c r="U8">
        <f t="shared" si="3"/>
        <v>0</v>
      </c>
      <c r="V8">
        <f t="shared" si="18"/>
        <v>0.78539816249999994</v>
      </c>
      <c r="W8">
        <f t="shared" si="4"/>
        <v>0.81559235852499989</v>
      </c>
      <c r="X8">
        <f t="shared" si="19"/>
        <v>0.89283325653994594</v>
      </c>
      <c r="Y8">
        <f t="shared" si="5"/>
        <v>142.14956998525804</v>
      </c>
      <c r="Z8" s="4">
        <f t="shared" si="32"/>
        <v>49.279407983089499</v>
      </c>
      <c r="AA8" s="3">
        <f t="shared" si="6"/>
        <v>0</v>
      </c>
      <c r="AB8">
        <f t="shared" si="20"/>
        <v>14.355894235215434</v>
      </c>
      <c r="AC8">
        <f t="shared" si="7"/>
        <v>33.170894235215428</v>
      </c>
      <c r="AD8" s="10">
        <f t="shared" si="8"/>
        <v>33.170894235215428</v>
      </c>
      <c r="AE8" s="8">
        <f t="shared" si="0"/>
        <v>142.14956998525804</v>
      </c>
      <c r="AF8" s="9">
        <f t="shared" si="9"/>
        <v>18.814999999999998</v>
      </c>
      <c r="AG8" s="11">
        <f t="shared" si="10"/>
        <v>108.97867575004261</v>
      </c>
    </row>
    <row r="9" spans="1:33">
      <c r="A9">
        <v>8</v>
      </c>
      <c r="B9" s="14">
        <v>28.166666666666668</v>
      </c>
      <c r="C9" s="14">
        <v>9.7777777777777786</v>
      </c>
      <c r="D9" s="14">
        <v>20.935000000000002</v>
      </c>
      <c r="E9" s="2">
        <f t="shared" si="21"/>
        <v>0</v>
      </c>
      <c r="F9" s="2">
        <f t="shared" si="22"/>
        <v>0</v>
      </c>
      <c r="G9" s="2">
        <f t="shared" si="23"/>
        <v>46.73</v>
      </c>
      <c r="H9" s="2">
        <f t="shared" si="24"/>
        <v>100</v>
      </c>
      <c r="I9">
        <f t="shared" si="25"/>
        <v>18.972222222222221</v>
      </c>
      <c r="J9">
        <f t="shared" si="26"/>
        <v>1</v>
      </c>
      <c r="K9">
        <f t="shared" si="27"/>
        <v>20.935000000000002</v>
      </c>
      <c r="L9">
        <f t="shared" si="28"/>
        <v>0</v>
      </c>
      <c r="M9" s="3">
        <f t="shared" si="29"/>
        <v>0</v>
      </c>
      <c r="N9" s="3">
        <f t="shared" si="15"/>
        <v>0</v>
      </c>
      <c r="O9" s="3">
        <f t="shared" si="30"/>
        <v>0</v>
      </c>
      <c r="P9">
        <f t="shared" si="31"/>
        <v>20.935000000000002</v>
      </c>
      <c r="Q9">
        <v>31</v>
      </c>
      <c r="R9">
        <f>CHOOSE(A9,Daylength!$B$2,Daylength!$B$3,Daylength!$B$4,Daylength!$B$5,Daylength!$B$6,Daylength!$B$7,Daylength!$B$8,Daylength!$B$9,Daylength!$B$10,Daylength!$B$11,Daylength!$B$12,Daylength!$B$13)</f>
        <v>12.75</v>
      </c>
      <c r="S9">
        <f t="shared" si="1"/>
        <v>1.8789597581411304</v>
      </c>
      <c r="T9">
        <f t="shared" si="2"/>
        <v>45</v>
      </c>
      <c r="U9">
        <f t="shared" si="3"/>
        <v>0</v>
      </c>
      <c r="V9">
        <f t="shared" si="18"/>
        <v>0.78539816249999994</v>
      </c>
      <c r="W9">
        <f t="shared" si="4"/>
        <v>0.81559235852499989</v>
      </c>
      <c r="X9">
        <f t="shared" si="19"/>
        <v>0.89283325653994594</v>
      </c>
      <c r="Y9">
        <f t="shared" si="5"/>
        <v>128.26454989462522</v>
      </c>
      <c r="Z9" s="4">
        <f t="shared" si="32"/>
        <v>0</v>
      </c>
      <c r="AA9" s="3">
        <f t="shared" si="6"/>
        <v>0</v>
      </c>
      <c r="AB9">
        <f t="shared" si="20"/>
        <v>0</v>
      </c>
      <c r="AC9">
        <f t="shared" si="7"/>
        <v>20.935000000000002</v>
      </c>
      <c r="AD9" s="10">
        <f t="shared" si="8"/>
        <v>20.935000000000002</v>
      </c>
      <c r="AE9" s="8">
        <f t="shared" si="0"/>
        <v>128.26454989462522</v>
      </c>
      <c r="AF9" s="9">
        <f t="shared" si="9"/>
        <v>20.935000000000002</v>
      </c>
      <c r="AG9" s="11">
        <f t="shared" si="10"/>
        <v>107.32954989462522</v>
      </c>
    </row>
    <row r="10" spans="1:33">
      <c r="A10">
        <v>9</v>
      </c>
      <c r="B10" s="14">
        <v>22.888888888888893</v>
      </c>
      <c r="C10" s="14">
        <v>6.6666666666666661</v>
      </c>
      <c r="D10" s="14">
        <v>31.799999999999997</v>
      </c>
      <c r="E10" s="2">
        <f t="shared" si="21"/>
        <v>0</v>
      </c>
      <c r="F10" s="2">
        <f t="shared" si="22"/>
        <v>0</v>
      </c>
      <c r="G10" s="2">
        <f t="shared" si="23"/>
        <v>46.73</v>
      </c>
      <c r="H10" s="2">
        <f t="shared" si="24"/>
        <v>100</v>
      </c>
      <c r="I10">
        <f t="shared" si="25"/>
        <v>14.777777777777779</v>
      </c>
      <c r="J10">
        <f t="shared" si="26"/>
        <v>1</v>
      </c>
      <c r="K10">
        <f t="shared" si="27"/>
        <v>31.799999999999997</v>
      </c>
      <c r="L10">
        <f t="shared" si="28"/>
        <v>0</v>
      </c>
      <c r="M10" s="3">
        <f t="shared" si="29"/>
        <v>0</v>
      </c>
      <c r="N10" s="3">
        <f t="shared" si="15"/>
        <v>0</v>
      </c>
      <c r="O10" s="3">
        <f t="shared" si="30"/>
        <v>0</v>
      </c>
      <c r="P10">
        <f t="shared" si="31"/>
        <v>31.799999999999997</v>
      </c>
      <c r="Q10">
        <v>30</v>
      </c>
      <c r="R10">
        <f>CHOOSE(A10,Daylength!$B$2,Daylength!$B$3,Daylength!$B$4,Daylength!$B$5,Daylength!$B$6,Daylength!$B$7,Daylength!$B$8,Daylength!$B$9,Daylength!$B$10,Daylength!$B$11,Daylength!$B$12,Daylength!$B$13)</f>
        <v>11.633333329999999</v>
      </c>
      <c r="S10">
        <f t="shared" si="1"/>
        <v>1.4845372114042776</v>
      </c>
      <c r="T10">
        <f t="shared" si="2"/>
        <v>45</v>
      </c>
      <c r="U10">
        <f t="shared" si="3"/>
        <v>0</v>
      </c>
      <c r="V10">
        <f t="shared" si="18"/>
        <v>0.78539816249999994</v>
      </c>
      <c r="W10">
        <f t="shared" si="4"/>
        <v>0.81559235852499989</v>
      </c>
      <c r="X10">
        <f t="shared" si="19"/>
        <v>0.89283325653994594</v>
      </c>
      <c r="Y10">
        <f t="shared" si="5"/>
        <v>70.713528905280427</v>
      </c>
      <c r="Z10" s="4">
        <f t="shared" si="32"/>
        <v>0</v>
      </c>
      <c r="AA10" s="3">
        <f t="shared" si="6"/>
        <v>0</v>
      </c>
      <c r="AB10">
        <f t="shared" si="20"/>
        <v>0</v>
      </c>
      <c r="AC10">
        <f t="shared" si="7"/>
        <v>31.799999999999997</v>
      </c>
      <c r="AD10" s="10">
        <f t="shared" si="8"/>
        <v>31.799999999999997</v>
      </c>
      <c r="AE10" s="8">
        <f t="shared" si="0"/>
        <v>70.713528905280427</v>
      </c>
      <c r="AF10" s="9">
        <f t="shared" si="9"/>
        <v>31.799999999999997</v>
      </c>
      <c r="AG10" s="11">
        <f t="shared" si="10"/>
        <v>38.91352890528043</v>
      </c>
    </row>
    <row r="11" spans="1:33">
      <c r="A11">
        <v>10</v>
      </c>
      <c r="B11" s="14">
        <v>15.555555555555555</v>
      </c>
      <c r="C11" s="14">
        <v>2.9444444444444429</v>
      </c>
      <c r="D11" s="14">
        <v>49.82</v>
      </c>
      <c r="E11" s="2">
        <f t="shared" si="21"/>
        <v>0</v>
      </c>
      <c r="F11" s="2">
        <f t="shared" si="22"/>
        <v>0</v>
      </c>
      <c r="G11" s="2">
        <f t="shared" si="23"/>
        <v>46.73</v>
      </c>
      <c r="H11" s="2">
        <f t="shared" si="24"/>
        <v>100</v>
      </c>
      <c r="I11">
        <f t="shared" si="25"/>
        <v>9.25</v>
      </c>
      <c r="J11">
        <f t="shared" si="26"/>
        <v>1</v>
      </c>
      <c r="K11">
        <f t="shared" si="27"/>
        <v>49.82</v>
      </c>
      <c r="L11">
        <f t="shared" si="28"/>
        <v>0</v>
      </c>
      <c r="M11" s="3">
        <f t="shared" si="29"/>
        <v>0</v>
      </c>
      <c r="N11" s="3">
        <f t="shared" si="15"/>
        <v>0</v>
      </c>
      <c r="O11" s="3">
        <f t="shared" si="30"/>
        <v>0</v>
      </c>
      <c r="P11">
        <f t="shared" si="31"/>
        <v>49.82</v>
      </c>
      <c r="Q11">
        <v>31</v>
      </c>
      <c r="R11">
        <f>CHOOSE(A11,Daylength!$B$2,Daylength!$B$3,Daylength!$B$4,Daylength!$B$5,Daylength!$B$6,Daylength!$B$7,Daylength!$B$8,Daylength!$B$9,Daylength!$B$10,Daylength!$B$11,Daylength!$B$12,Daylength!$B$13)</f>
        <v>10.3</v>
      </c>
      <c r="S11">
        <f t="shared" si="1"/>
        <v>1.0767014271963811</v>
      </c>
      <c r="T11">
        <f t="shared" si="2"/>
        <v>45</v>
      </c>
      <c r="U11">
        <f t="shared" si="3"/>
        <v>0</v>
      </c>
      <c r="V11">
        <f t="shared" si="18"/>
        <v>0.78539816249999994</v>
      </c>
      <c r="W11">
        <f t="shared" si="4"/>
        <v>0.81559235852499989</v>
      </c>
      <c r="X11">
        <f t="shared" si="19"/>
        <v>0.89283325653994594</v>
      </c>
      <c r="Y11">
        <f t="shared" si="5"/>
        <v>29.945202279068191</v>
      </c>
      <c r="Z11" s="4">
        <f t="shared" si="32"/>
        <v>0</v>
      </c>
      <c r="AA11" s="3">
        <f t="shared" si="6"/>
        <v>19.874797720931809</v>
      </c>
      <c r="AB11">
        <f t="shared" si="20"/>
        <v>0</v>
      </c>
      <c r="AC11">
        <f t="shared" si="7"/>
        <v>49.82</v>
      </c>
      <c r="AD11" s="10">
        <f t="shared" si="8"/>
        <v>29.945202279068191</v>
      </c>
      <c r="AE11" s="8">
        <f t="shared" si="0"/>
        <v>29.945202279068191</v>
      </c>
      <c r="AF11" s="9">
        <f t="shared" si="9"/>
        <v>49.82</v>
      </c>
      <c r="AG11" s="11">
        <f t="shared" si="10"/>
        <v>0</v>
      </c>
    </row>
    <row r="12" spans="1:33">
      <c r="A12">
        <v>11</v>
      </c>
      <c r="B12" s="14">
        <v>6.9444444444444446</v>
      </c>
      <c r="C12" s="14">
        <v>-0.77777777777777701</v>
      </c>
      <c r="D12" s="14">
        <v>81.35499999999999</v>
      </c>
      <c r="E12" s="2">
        <f t="shared" si="21"/>
        <v>0</v>
      </c>
      <c r="F12" s="2">
        <f t="shared" si="22"/>
        <v>0</v>
      </c>
      <c r="G12" s="2">
        <f t="shared" si="23"/>
        <v>46.73</v>
      </c>
      <c r="H12" s="2">
        <f t="shared" si="24"/>
        <v>100</v>
      </c>
      <c r="I12">
        <f t="shared" si="25"/>
        <v>3.0833333333333339</v>
      </c>
      <c r="J12">
        <f t="shared" si="26"/>
        <v>0.51388888683333345</v>
      </c>
      <c r="K12">
        <f t="shared" si="27"/>
        <v>41.807430388325834</v>
      </c>
      <c r="L12">
        <f t="shared" si="28"/>
        <v>39.547569611674156</v>
      </c>
      <c r="M12" s="3">
        <f t="shared" si="29"/>
        <v>0</v>
      </c>
      <c r="N12" s="3">
        <f t="shared" si="15"/>
        <v>20.323056524706995</v>
      </c>
      <c r="O12" s="3">
        <f t="shared" si="30"/>
        <v>19.224513086967157</v>
      </c>
      <c r="P12">
        <f t="shared" si="31"/>
        <v>62.130486913032826</v>
      </c>
      <c r="Q12">
        <v>30</v>
      </c>
      <c r="R12">
        <f>CHOOSE(A12,Daylength!$B$2,Daylength!$B$3,Daylength!$B$4,Daylength!$B$5,Daylength!$B$6,Daylength!$B$7,Daylength!$B$8,Daylength!$B$9,Daylength!$B$10,Daylength!$B$11,Daylength!$B$12,Daylength!$B$13)</f>
        <v>9.4166666669999994</v>
      </c>
      <c r="S12">
        <f t="shared" si="1"/>
        <v>0.74112230735104112</v>
      </c>
      <c r="T12">
        <f t="shared" si="2"/>
        <v>45</v>
      </c>
      <c r="U12">
        <f t="shared" si="3"/>
        <v>0</v>
      </c>
      <c r="V12">
        <f t="shared" si="18"/>
        <v>0.78539816249999994</v>
      </c>
      <c r="W12">
        <f t="shared" si="4"/>
        <v>0.81559235852499989</v>
      </c>
      <c r="X12">
        <f t="shared" si="19"/>
        <v>0.89283325653994594</v>
      </c>
      <c r="Y12">
        <f t="shared" si="5"/>
        <v>6.2144627336649476</v>
      </c>
      <c r="Z12" s="4">
        <f t="shared" si="32"/>
        <v>19.874797720931809</v>
      </c>
      <c r="AA12" s="3">
        <f t="shared" si="6"/>
        <v>75.79082190029969</v>
      </c>
      <c r="AB12">
        <f t="shared" si="20"/>
        <v>34.765055317003778</v>
      </c>
      <c r="AC12">
        <f t="shared" si="7"/>
        <v>96.895542230036597</v>
      </c>
      <c r="AD12" s="10">
        <f t="shared" si="8"/>
        <v>6.2144627336649476</v>
      </c>
      <c r="AE12" s="8">
        <f t="shared" si="0"/>
        <v>6.2144627336649476</v>
      </c>
      <c r="AF12" s="9">
        <f t="shared" si="9"/>
        <v>62.130486913032826</v>
      </c>
      <c r="AG12" s="11">
        <f t="shared" si="10"/>
        <v>0</v>
      </c>
    </row>
    <row r="13" spans="1:33">
      <c r="A13">
        <v>12</v>
      </c>
      <c r="B13" s="14">
        <v>2.3888888888888875</v>
      </c>
      <c r="C13" s="14">
        <v>-3.9444444444444455</v>
      </c>
      <c r="D13" s="14">
        <v>78.175000000000011</v>
      </c>
      <c r="E13" s="2">
        <f t="shared" si="21"/>
        <v>0</v>
      </c>
      <c r="F13" s="2">
        <f t="shared" si="22"/>
        <v>0</v>
      </c>
      <c r="G13" s="2">
        <f t="shared" si="23"/>
        <v>46.73</v>
      </c>
      <c r="H13" s="2">
        <f t="shared" si="24"/>
        <v>100</v>
      </c>
      <c r="I13">
        <f t="shared" si="25"/>
        <v>-0.77777777777777901</v>
      </c>
      <c r="J13">
        <f t="shared" si="26"/>
        <v>0</v>
      </c>
      <c r="K13">
        <f t="shared" si="27"/>
        <v>0</v>
      </c>
      <c r="L13">
        <f t="shared" si="28"/>
        <v>78.175000000000011</v>
      </c>
      <c r="M13" s="3">
        <f t="shared" si="29"/>
        <v>19.224513086967157</v>
      </c>
      <c r="N13" s="3">
        <f t="shared" si="15"/>
        <v>0</v>
      </c>
      <c r="O13" s="3">
        <f t="shared" si="30"/>
        <v>97.399513086967175</v>
      </c>
      <c r="P13">
        <f t="shared" si="31"/>
        <v>0</v>
      </c>
      <c r="Q13">
        <v>31</v>
      </c>
      <c r="R13">
        <f>CHOOSE(A13,Daylength!$B$2,Daylength!$B$3,Daylength!$B$4,Daylength!$B$5,Daylength!$B$6,Daylength!$B$7,Daylength!$B$8,Daylength!$B$9,Daylength!$B$10,Daylength!$B$11,Daylength!$B$12,Daylength!$B$13)</f>
        <v>8.8333333330000006</v>
      </c>
      <c r="S13">
        <f t="shared" si="1"/>
        <v>0.58155449142456406</v>
      </c>
      <c r="T13">
        <f t="shared" si="2"/>
        <v>45</v>
      </c>
      <c r="U13">
        <f t="shared" si="3"/>
        <v>0</v>
      </c>
      <c r="V13">
        <f t="shared" si="18"/>
        <v>0.78539816249999994</v>
      </c>
      <c r="W13">
        <f t="shared" si="4"/>
        <v>0.81559235852499989</v>
      </c>
      <c r="X13">
        <f t="shared" si="19"/>
        <v>0.89283325653994594</v>
      </c>
      <c r="Y13">
        <f t="shared" si="5"/>
        <v>0</v>
      </c>
      <c r="Z13" s="4">
        <f t="shared" si="32"/>
        <v>75.79082190029969</v>
      </c>
      <c r="AA13" s="3">
        <f t="shared" si="6"/>
        <v>75.79082190029969</v>
      </c>
      <c r="AB13">
        <f t="shared" si="20"/>
        <v>75.79082190029969</v>
      </c>
      <c r="AC13">
        <f t="shared" si="7"/>
        <v>75.79082190029969</v>
      </c>
      <c r="AD13" s="10">
        <f t="shared" si="8"/>
        <v>0</v>
      </c>
      <c r="AE13" s="8">
        <f t="shared" si="0"/>
        <v>0</v>
      </c>
      <c r="AF13" s="9">
        <f t="shared" si="9"/>
        <v>0</v>
      </c>
      <c r="AG13" s="11">
        <f t="shared" si="10"/>
        <v>0</v>
      </c>
    </row>
    <row r="14" spans="1:33">
      <c r="A14">
        <v>1</v>
      </c>
      <c r="B14" s="13">
        <f>B2</f>
        <v>1.6111111111111103</v>
      </c>
      <c r="C14" s="13">
        <f t="shared" ref="C14:D14" si="33">C2</f>
        <v>-5.2222222222222214</v>
      </c>
      <c r="D14" s="13">
        <f t="shared" si="33"/>
        <v>79.765000000000001</v>
      </c>
      <c r="E14" s="2">
        <f t="shared" si="21"/>
        <v>0</v>
      </c>
      <c r="F14" s="2">
        <f t="shared" si="22"/>
        <v>0</v>
      </c>
      <c r="G14" s="2">
        <f t="shared" si="23"/>
        <v>46.73</v>
      </c>
      <c r="H14" s="2">
        <f t="shared" si="24"/>
        <v>100</v>
      </c>
      <c r="I14">
        <f t="shared" si="25"/>
        <v>-1.8055555555555556</v>
      </c>
      <c r="J14">
        <f t="shared" si="26"/>
        <v>0</v>
      </c>
      <c r="K14">
        <f t="shared" si="27"/>
        <v>0</v>
      </c>
      <c r="L14">
        <f t="shared" si="28"/>
        <v>79.765000000000001</v>
      </c>
      <c r="M14" s="3">
        <f t="shared" si="29"/>
        <v>97.399513086967175</v>
      </c>
      <c r="N14" s="3">
        <f t="shared" si="15"/>
        <v>0</v>
      </c>
      <c r="O14" s="3">
        <f t="shared" si="30"/>
        <v>177.16451308696719</v>
      </c>
      <c r="P14">
        <f t="shared" si="31"/>
        <v>0</v>
      </c>
      <c r="Q14">
        <v>31</v>
      </c>
      <c r="R14">
        <f>CHOOSE(A14,Daylength!$B$2,Daylength!$B$3,Daylength!$B$4,Daylength!$B$5,Daylength!$B$6,Daylength!$B$7,Daylength!$B$8,Daylength!$B$9,Daylength!$B$10,Daylength!$B$11,Daylength!$B$12,Daylength!$B$13)</f>
        <v>9.0666666669999998</v>
      </c>
      <c r="S14">
        <f t="shared" si="1"/>
        <v>0.54457304219470581</v>
      </c>
      <c r="T14">
        <f t="shared" si="2"/>
        <v>45</v>
      </c>
      <c r="U14">
        <f t="shared" si="3"/>
        <v>0</v>
      </c>
      <c r="V14">
        <f t="shared" si="18"/>
        <v>0.78539816249999994</v>
      </c>
      <c r="W14">
        <f t="shared" si="4"/>
        <v>0.81559235852499989</v>
      </c>
      <c r="X14">
        <f t="shared" si="19"/>
        <v>0.89283325653994594</v>
      </c>
      <c r="Y14">
        <f t="shared" si="5"/>
        <v>0</v>
      </c>
      <c r="Z14" s="4">
        <f t="shared" si="32"/>
        <v>75.79082190029969</v>
      </c>
      <c r="AA14" s="3">
        <f t="shared" si="6"/>
        <v>75.79082190029969</v>
      </c>
      <c r="AB14">
        <f t="shared" si="20"/>
        <v>75.79082190029969</v>
      </c>
      <c r="AC14">
        <f t="shared" si="7"/>
        <v>75.79082190029969</v>
      </c>
      <c r="AD14" s="10">
        <f t="shared" si="8"/>
        <v>0</v>
      </c>
      <c r="AE14" s="8">
        <f t="shared" si="0"/>
        <v>0</v>
      </c>
      <c r="AF14" s="9">
        <f t="shared" si="9"/>
        <v>0</v>
      </c>
      <c r="AG14" s="11">
        <f t="shared" si="10"/>
        <v>0</v>
      </c>
    </row>
    <row r="15" spans="1:33">
      <c r="A15">
        <v>2</v>
      </c>
      <c r="B15" s="13">
        <f t="shared" ref="B15:D15" si="34">B3</f>
        <v>4.5555555555555571</v>
      </c>
      <c r="C15" s="13">
        <f t="shared" si="34"/>
        <v>-3.333333333333333</v>
      </c>
      <c r="D15" s="13">
        <f t="shared" si="34"/>
        <v>57.77</v>
      </c>
      <c r="E15" s="2">
        <f t="shared" si="21"/>
        <v>0</v>
      </c>
      <c r="F15" s="2">
        <f t="shared" si="22"/>
        <v>0</v>
      </c>
      <c r="G15" s="2">
        <f t="shared" si="23"/>
        <v>46.73</v>
      </c>
      <c r="H15" s="2">
        <f t="shared" si="24"/>
        <v>100</v>
      </c>
      <c r="I15">
        <f t="shared" si="25"/>
        <v>0.61111111111111205</v>
      </c>
      <c r="J15">
        <f t="shared" si="26"/>
        <v>0.1018518514444446</v>
      </c>
      <c r="K15">
        <f t="shared" si="27"/>
        <v>5.8839814579455645</v>
      </c>
      <c r="L15">
        <f t="shared" si="28"/>
        <v>51.886018542054437</v>
      </c>
      <c r="M15" s="3">
        <f t="shared" si="29"/>
        <v>177.16451308696719</v>
      </c>
      <c r="N15" s="3">
        <f t="shared" si="15"/>
        <v>23.329220720750172</v>
      </c>
      <c r="O15" s="3">
        <f t="shared" si="30"/>
        <v>205.72131090827145</v>
      </c>
      <c r="P15">
        <f t="shared" si="31"/>
        <v>29.213202178695738</v>
      </c>
      <c r="Q15">
        <v>29</v>
      </c>
      <c r="R15">
        <f>CHOOSE(A15,Daylength!$B$2,Daylength!$B$3,Daylength!$B$4,Daylength!$B$5,Daylength!$B$6,Daylength!$B$7,Daylength!$B$8,Daylength!$B$9,Daylength!$B$10,Daylength!$B$11,Daylength!$B$12,Daylength!$B$13)</f>
        <v>9.8666666670000005</v>
      </c>
      <c r="S15">
        <f t="shared" si="1"/>
        <v>0.63505291716611501</v>
      </c>
      <c r="T15">
        <f t="shared" si="2"/>
        <v>45</v>
      </c>
      <c r="U15">
        <f t="shared" si="3"/>
        <v>0</v>
      </c>
      <c r="V15">
        <f t="shared" si="18"/>
        <v>0.78539816249999994</v>
      </c>
      <c r="W15">
        <f t="shared" si="4"/>
        <v>0.81559235852499989</v>
      </c>
      <c r="X15">
        <f t="shared" si="19"/>
        <v>0.89283325653994594</v>
      </c>
      <c r="Y15">
        <f t="shared" si="5"/>
        <v>1.0786375193728297</v>
      </c>
      <c r="Z15" s="4">
        <f t="shared" si="32"/>
        <v>75.79082190029969</v>
      </c>
      <c r="AA15" s="3">
        <f t="shared" si="6"/>
        <v>100</v>
      </c>
      <c r="AB15">
        <f t="shared" si="20"/>
        <v>100.41612970646028</v>
      </c>
      <c r="AC15">
        <f t="shared" si="7"/>
        <v>129.62933188515603</v>
      </c>
      <c r="AD15" s="10">
        <f t="shared" si="8"/>
        <v>1.0786375193728297</v>
      </c>
      <c r="AE15" s="8">
        <f t="shared" si="0"/>
        <v>1.0786375193728297</v>
      </c>
      <c r="AF15" s="9">
        <f t="shared" si="9"/>
        <v>29.213202178695738</v>
      </c>
      <c r="AG15" s="11">
        <f t="shared" si="10"/>
        <v>0</v>
      </c>
    </row>
    <row r="16" spans="1:33">
      <c r="A16">
        <v>3</v>
      </c>
      <c r="B16" s="13">
        <f t="shared" ref="B16:D16" si="35">B4</f>
        <v>8.6666666666666679</v>
      </c>
      <c r="C16" s="13">
        <f t="shared" si="35"/>
        <v>-0.77777777777777701</v>
      </c>
      <c r="D16" s="13">
        <f t="shared" si="35"/>
        <v>62.275000000000006</v>
      </c>
      <c r="E16" s="2">
        <f t="shared" si="21"/>
        <v>0</v>
      </c>
      <c r="F16" s="2">
        <f t="shared" si="22"/>
        <v>0</v>
      </c>
      <c r="G16" s="2">
        <f t="shared" si="23"/>
        <v>46.73</v>
      </c>
      <c r="H16" s="2">
        <f t="shared" si="24"/>
        <v>100</v>
      </c>
      <c r="I16">
        <f t="shared" si="25"/>
        <v>3.9444444444444455</v>
      </c>
      <c r="J16">
        <f t="shared" si="26"/>
        <v>0.65740740477777793</v>
      </c>
      <c r="K16">
        <f t="shared" si="27"/>
        <v>40.940046132536125</v>
      </c>
      <c r="L16">
        <f t="shared" si="28"/>
        <v>21.334953867463881</v>
      </c>
      <c r="M16" s="3">
        <f t="shared" si="29"/>
        <v>205.72131090827145</v>
      </c>
      <c r="N16" s="3">
        <f t="shared" si="15"/>
        <v>149.26846976475215</v>
      </c>
      <c r="O16" s="3">
        <f t="shared" si="30"/>
        <v>77.787795010983174</v>
      </c>
      <c r="P16">
        <f t="shared" si="31"/>
        <v>190.20851589728829</v>
      </c>
      <c r="Q16" s="2">
        <v>31</v>
      </c>
      <c r="R16">
        <f>CHOOSE(A16,Daylength!$B$2,Daylength!$B$3,Daylength!$B$4,Daylength!$B$5,Daylength!$B$6,Daylength!$B$7,Daylength!$B$8,Daylength!$B$9,Daylength!$B$10,Daylength!$B$11,Daylength!$B$12,Daylength!$B$13)</f>
        <v>11.08333333</v>
      </c>
      <c r="S16">
        <f t="shared" si="1"/>
        <v>0.78158065032484925</v>
      </c>
      <c r="T16">
        <f t="shared" si="2"/>
        <v>45</v>
      </c>
      <c r="U16">
        <f t="shared" si="3"/>
        <v>0</v>
      </c>
      <c r="V16">
        <f t="shared" si="18"/>
        <v>0.78539816249999994</v>
      </c>
      <c r="W16">
        <f t="shared" si="4"/>
        <v>0.81559235852499989</v>
      </c>
      <c r="X16">
        <f t="shared" si="19"/>
        <v>0.89283325653994594</v>
      </c>
      <c r="Y16">
        <f t="shared" si="5"/>
        <v>10.165190024756409</v>
      </c>
      <c r="Z16" s="4">
        <f t="shared" si="32"/>
        <v>100</v>
      </c>
      <c r="AA16" s="3">
        <f t="shared" si="6"/>
        <v>100</v>
      </c>
      <c r="AB16">
        <f t="shared" si="20"/>
        <v>605.22690948431261</v>
      </c>
      <c r="AC16">
        <f t="shared" si="7"/>
        <v>795.43542538160091</v>
      </c>
      <c r="AD16" s="10">
        <f t="shared" si="8"/>
        <v>10.165190024756409</v>
      </c>
      <c r="AE16" s="8">
        <f t="shared" si="0"/>
        <v>10.165190024756409</v>
      </c>
      <c r="AF16" s="9">
        <f t="shared" si="9"/>
        <v>190.20851589728829</v>
      </c>
      <c r="AG16" s="11">
        <f t="shared" si="10"/>
        <v>0</v>
      </c>
    </row>
    <row r="17" spans="1:33">
      <c r="A17">
        <v>4</v>
      </c>
      <c r="B17" s="13">
        <f t="shared" ref="B17:D17" si="36">B5</f>
        <v>13.833333333333332</v>
      </c>
      <c r="C17" s="13">
        <f t="shared" si="36"/>
        <v>2.0000000000000009</v>
      </c>
      <c r="D17" s="13">
        <f t="shared" si="36"/>
        <v>51.41</v>
      </c>
      <c r="E17" s="2">
        <f t="shared" si="21"/>
        <v>0</v>
      </c>
      <c r="F17" s="2">
        <f t="shared" si="22"/>
        <v>0</v>
      </c>
      <c r="G17" s="2">
        <f t="shared" si="23"/>
        <v>46.73</v>
      </c>
      <c r="H17" s="2">
        <f t="shared" si="24"/>
        <v>100</v>
      </c>
      <c r="I17">
        <f t="shared" si="25"/>
        <v>7.9166666666666661</v>
      </c>
      <c r="J17">
        <f t="shared" si="26"/>
        <v>1</v>
      </c>
      <c r="K17">
        <f t="shared" si="27"/>
        <v>51.41</v>
      </c>
      <c r="L17">
        <f t="shared" si="28"/>
        <v>0</v>
      </c>
      <c r="M17" s="3">
        <f t="shared" si="29"/>
        <v>77.787795010983174</v>
      </c>
      <c r="N17" s="3">
        <f t="shared" si="15"/>
        <v>77.787795010983174</v>
      </c>
      <c r="O17" s="3">
        <f t="shared" si="30"/>
        <v>0</v>
      </c>
      <c r="P17">
        <f t="shared" si="31"/>
        <v>129.19779501098316</v>
      </c>
      <c r="Q17">
        <v>30</v>
      </c>
      <c r="R17">
        <f>CHOOSE(A17,Daylength!$B$2,Daylength!$B$3,Daylength!$B$4,Daylength!$B$5,Daylength!$B$6,Daylength!$B$7,Daylength!$B$8,Daylength!$B$9,Daylength!$B$10,Daylength!$B$11,Daylength!$B$12,Daylength!$B$13)</f>
        <v>12.366666670000001</v>
      </c>
      <c r="S17">
        <f t="shared" si="1"/>
        <v>0.99455051178985432</v>
      </c>
      <c r="T17">
        <f t="shared" si="2"/>
        <v>45</v>
      </c>
      <c r="U17">
        <f t="shared" si="3"/>
        <v>0</v>
      </c>
      <c r="V17">
        <f t="shared" si="18"/>
        <v>0.78539816249999994</v>
      </c>
      <c r="W17">
        <f t="shared" si="4"/>
        <v>0.81559235852499989</v>
      </c>
      <c r="X17">
        <f t="shared" si="19"/>
        <v>0.89283325653994594</v>
      </c>
      <c r="Y17">
        <f t="shared" si="5"/>
        <v>27.636858869121436</v>
      </c>
      <c r="Z17" s="4">
        <f t="shared" si="32"/>
        <v>100</v>
      </c>
      <c r="AA17" s="3">
        <f t="shared" si="6"/>
        <v>100</v>
      </c>
      <c r="AB17">
        <f t="shared" si="20"/>
        <v>276.10453593799178</v>
      </c>
      <c r="AC17">
        <f t="shared" si="7"/>
        <v>405.30233094897494</v>
      </c>
      <c r="AD17" s="10">
        <f t="shared" si="8"/>
        <v>27.636858869121436</v>
      </c>
      <c r="AE17" s="8">
        <f t="shared" si="0"/>
        <v>27.636858869121436</v>
      </c>
      <c r="AF17" s="9">
        <f t="shared" si="9"/>
        <v>129.19779501098316</v>
      </c>
      <c r="AG17" s="11">
        <f t="shared" si="10"/>
        <v>0</v>
      </c>
    </row>
    <row r="18" spans="1:33">
      <c r="A18">
        <v>5</v>
      </c>
      <c r="B18" s="13">
        <f t="shared" ref="B18:D18" si="37">B6</f>
        <v>18.555555555555557</v>
      </c>
      <c r="C18" s="13">
        <f t="shared" si="37"/>
        <v>5.0555555555555562</v>
      </c>
      <c r="D18" s="13">
        <f t="shared" si="37"/>
        <v>54.59</v>
      </c>
      <c r="E18" s="2">
        <f t="shared" si="21"/>
        <v>0</v>
      </c>
      <c r="F18" s="2">
        <f t="shared" si="22"/>
        <v>0</v>
      </c>
      <c r="G18" s="2">
        <f t="shared" si="23"/>
        <v>46.73</v>
      </c>
      <c r="H18" s="2">
        <f t="shared" si="24"/>
        <v>100</v>
      </c>
      <c r="I18">
        <f t="shared" si="25"/>
        <v>11.805555555555557</v>
      </c>
      <c r="J18">
        <f t="shared" si="26"/>
        <v>1</v>
      </c>
      <c r="K18">
        <f t="shared" si="27"/>
        <v>54.59</v>
      </c>
      <c r="L18">
        <f t="shared" si="28"/>
        <v>0</v>
      </c>
      <c r="M18" s="3">
        <f t="shared" si="29"/>
        <v>0</v>
      </c>
      <c r="N18" s="3">
        <f t="shared" si="15"/>
        <v>0</v>
      </c>
      <c r="O18" s="3">
        <f t="shared" si="30"/>
        <v>0</v>
      </c>
      <c r="P18">
        <f t="shared" si="31"/>
        <v>54.59</v>
      </c>
      <c r="Q18">
        <v>31</v>
      </c>
      <c r="R18">
        <f>CHOOSE(A18,Daylength!$B$2,Daylength!$B$3,Daylength!$B$4,Daylength!$B$5,Daylength!$B$6,Daylength!$B$7,Daylength!$B$8,Daylength!$B$9,Daylength!$B$10,Daylength!$B$11,Daylength!$B$12,Daylength!$B$13)</f>
        <v>13.45</v>
      </c>
      <c r="S18">
        <f t="shared" si="1"/>
        <v>1.2510030193417805</v>
      </c>
      <c r="T18">
        <f t="shared" si="2"/>
        <v>45</v>
      </c>
      <c r="U18">
        <f t="shared" si="3"/>
        <v>0</v>
      </c>
      <c r="V18">
        <f t="shared" si="18"/>
        <v>0.78539816249999994</v>
      </c>
      <c r="W18">
        <f t="shared" si="4"/>
        <v>0.81559235852499989</v>
      </c>
      <c r="X18">
        <f t="shared" si="19"/>
        <v>0.89283325653994594</v>
      </c>
      <c r="Y18">
        <f t="shared" si="5"/>
        <v>57.465833209083598</v>
      </c>
      <c r="Z18" s="4">
        <f t="shared" si="32"/>
        <v>100</v>
      </c>
      <c r="AA18" s="3">
        <f t="shared" si="6"/>
        <v>97.124166790916405</v>
      </c>
      <c r="AB18">
        <f t="shared" si="20"/>
        <v>97.165125302178694</v>
      </c>
      <c r="AC18">
        <f t="shared" si="7"/>
        <v>151.7551253021787</v>
      </c>
      <c r="AD18" s="10">
        <f t="shared" si="8"/>
        <v>57.465833209083598</v>
      </c>
      <c r="AE18" s="8">
        <f t="shared" si="0"/>
        <v>57.465833209083598</v>
      </c>
      <c r="AF18" s="9">
        <f t="shared" si="9"/>
        <v>54.59</v>
      </c>
      <c r="AG18" s="11">
        <f t="shared" si="10"/>
        <v>0</v>
      </c>
    </row>
    <row r="19" spans="1:33">
      <c r="A19">
        <v>6</v>
      </c>
      <c r="B19" s="13">
        <f t="shared" ref="B19:D19" si="38">B7</f>
        <v>22.55555555555555</v>
      </c>
      <c r="C19" s="13">
        <f t="shared" si="38"/>
        <v>7.9444444444444429</v>
      </c>
      <c r="D19" s="13">
        <f t="shared" si="38"/>
        <v>44.254999999999995</v>
      </c>
      <c r="E19" s="2">
        <f t="shared" si="21"/>
        <v>0</v>
      </c>
      <c r="F19" s="2">
        <f t="shared" si="22"/>
        <v>0</v>
      </c>
      <c r="G19" s="2">
        <f t="shared" si="23"/>
        <v>46.73</v>
      </c>
      <c r="H19" s="2">
        <f t="shared" si="24"/>
        <v>100</v>
      </c>
      <c r="I19">
        <f t="shared" si="25"/>
        <v>15.249999999999996</v>
      </c>
      <c r="J19">
        <f t="shared" si="26"/>
        <v>1</v>
      </c>
      <c r="K19">
        <f t="shared" si="27"/>
        <v>44.254999999999995</v>
      </c>
      <c r="L19">
        <f t="shared" si="28"/>
        <v>0</v>
      </c>
      <c r="M19" s="3">
        <f t="shared" si="29"/>
        <v>0</v>
      </c>
      <c r="N19" s="3">
        <f t="shared" si="15"/>
        <v>0</v>
      </c>
      <c r="O19" s="3">
        <f t="shared" si="30"/>
        <v>0</v>
      </c>
      <c r="P19">
        <f t="shared" si="31"/>
        <v>44.254999999999995</v>
      </c>
      <c r="Q19">
        <v>30</v>
      </c>
      <c r="R19">
        <f>CHOOSE(A19,Daylength!$B$2,Daylength!$B$3,Daylength!$B$4,Daylength!$B$5,Daylength!$B$6,Daylength!$B$7,Daylength!$B$8,Daylength!$B$9,Daylength!$B$10,Daylength!$B$11,Daylength!$B$12,Daylength!$B$13)</f>
        <v>14.31666667</v>
      </c>
      <c r="S19">
        <f t="shared" si="1"/>
        <v>1.5249652131035099</v>
      </c>
      <c r="T19">
        <f t="shared" si="2"/>
        <v>45</v>
      </c>
      <c r="U19">
        <f t="shared" si="3"/>
        <v>0</v>
      </c>
      <c r="V19">
        <f t="shared" si="18"/>
        <v>0.78539816249999994</v>
      </c>
      <c r="W19">
        <f t="shared" si="4"/>
        <v>0.81559235852499989</v>
      </c>
      <c r="X19">
        <f t="shared" si="19"/>
        <v>0.89283325653994594</v>
      </c>
      <c r="Y19">
        <f t="shared" si="5"/>
        <v>92.099758807826902</v>
      </c>
      <c r="Z19" s="4">
        <f t="shared" si="32"/>
        <v>97.124166790916405</v>
      </c>
      <c r="AA19" s="3">
        <f t="shared" si="6"/>
        <v>49.279407983089499</v>
      </c>
      <c r="AB19">
        <f t="shared" si="20"/>
        <v>60.192191936030483</v>
      </c>
      <c r="AC19">
        <f t="shared" si="7"/>
        <v>104.44719193603048</v>
      </c>
      <c r="AD19" s="10">
        <f t="shared" si="8"/>
        <v>92.099758807826902</v>
      </c>
      <c r="AE19" s="8">
        <f t="shared" si="0"/>
        <v>92.099758807826902</v>
      </c>
      <c r="AF19" s="9">
        <f t="shared" si="9"/>
        <v>44.254999999999995</v>
      </c>
      <c r="AG19" s="11">
        <f t="shared" si="10"/>
        <v>0</v>
      </c>
    </row>
    <row r="20" spans="1:33">
      <c r="A20">
        <v>7</v>
      </c>
      <c r="B20" s="13">
        <f t="shared" ref="B20:D20" si="39">B8</f>
        <v>28.333333333333336</v>
      </c>
      <c r="C20" s="13">
        <f t="shared" si="39"/>
        <v>10.111111111111112</v>
      </c>
      <c r="D20" s="13">
        <f t="shared" si="39"/>
        <v>18.814999999999998</v>
      </c>
      <c r="E20" s="2">
        <f t="shared" si="21"/>
        <v>0</v>
      </c>
      <c r="F20" s="2">
        <f t="shared" si="22"/>
        <v>0</v>
      </c>
      <c r="G20" s="2">
        <f t="shared" si="23"/>
        <v>46.73</v>
      </c>
      <c r="H20" s="2">
        <f t="shared" si="24"/>
        <v>100</v>
      </c>
      <c r="I20">
        <f t="shared" si="25"/>
        <v>19.222222222222225</v>
      </c>
      <c r="J20">
        <f t="shared" si="26"/>
        <v>1</v>
      </c>
      <c r="K20">
        <f t="shared" si="27"/>
        <v>18.814999999999998</v>
      </c>
      <c r="L20">
        <f t="shared" si="28"/>
        <v>0</v>
      </c>
      <c r="M20" s="3">
        <f t="shared" si="29"/>
        <v>0</v>
      </c>
      <c r="N20" s="3">
        <f t="shared" si="15"/>
        <v>0</v>
      </c>
      <c r="O20" s="3">
        <f t="shared" si="30"/>
        <v>0</v>
      </c>
      <c r="P20">
        <f t="shared" si="31"/>
        <v>18.814999999999998</v>
      </c>
      <c r="Q20">
        <v>31</v>
      </c>
      <c r="R20">
        <f>CHOOSE(A20,Daylength!$B$2,Daylength!$B$3,Daylength!$B$4,Daylength!$B$5,Daylength!$B$6,Daylength!$B$7,Daylength!$B$8,Daylength!$B$9,Daylength!$B$10,Daylength!$B$11,Daylength!$B$12,Daylength!$B$13)</f>
        <v>13.766666669999999</v>
      </c>
      <c r="S20">
        <f t="shared" si="1"/>
        <v>1.9051260128060807</v>
      </c>
      <c r="T20">
        <f t="shared" si="2"/>
        <v>45</v>
      </c>
      <c r="U20">
        <f t="shared" si="3"/>
        <v>0</v>
      </c>
      <c r="V20">
        <f t="shared" si="18"/>
        <v>0.78539816249999994</v>
      </c>
      <c r="W20">
        <f t="shared" si="4"/>
        <v>0.81559235852499989</v>
      </c>
      <c r="X20">
        <f t="shared" si="19"/>
        <v>0.89283325653994594</v>
      </c>
      <c r="Y20">
        <f t="shared" si="5"/>
        <v>142.14956998525804</v>
      </c>
      <c r="Z20" s="4">
        <f t="shared" si="32"/>
        <v>49.279407983089499</v>
      </c>
      <c r="AA20" s="3">
        <f t="shared" si="6"/>
        <v>0</v>
      </c>
      <c r="AB20">
        <f t="shared" si="20"/>
        <v>14.355894235215434</v>
      </c>
      <c r="AC20">
        <f t="shared" si="7"/>
        <v>33.170894235215428</v>
      </c>
      <c r="AD20" s="10">
        <f t="shared" si="8"/>
        <v>33.170894235215428</v>
      </c>
      <c r="AE20" s="8">
        <f t="shared" si="0"/>
        <v>142.14956998525804</v>
      </c>
      <c r="AF20" s="9">
        <f t="shared" si="9"/>
        <v>18.814999999999998</v>
      </c>
      <c r="AG20" s="11">
        <f t="shared" si="10"/>
        <v>108.97867575004261</v>
      </c>
    </row>
    <row r="21" spans="1:33">
      <c r="A21">
        <v>8</v>
      </c>
      <c r="B21" s="13">
        <f t="shared" ref="B21:D21" si="40">B9</f>
        <v>28.166666666666668</v>
      </c>
      <c r="C21" s="13">
        <f t="shared" si="40"/>
        <v>9.7777777777777786</v>
      </c>
      <c r="D21" s="13">
        <f t="shared" si="40"/>
        <v>20.935000000000002</v>
      </c>
      <c r="E21" s="2">
        <f t="shared" si="21"/>
        <v>0</v>
      </c>
      <c r="F21" s="2">
        <f t="shared" si="22"/>
        <v>0</v>
      </c>
      <c r="G21" s="2">
        <f t="shared" si="23"/>
        <v>46.73</v>
      </c>
      <c r="H21" s="2">
        <f t="shared" si="24"/>
        <v>100</v>
      </c>
      <c r="I21">
        <f t="shared" si="25"/>
        <v>18.972222222222221</v>
      </c>
      <c r="J21">
        <f t="shared" si="26"/>
        <v>1</v>
      </c>
      <c r="K21">
        <f t="shared" si="27"/>
        <v>20.935000000000002</v>
      </c>
      <c r="L21">
        <f t="shared" si="28"/>
        <v>0</v>
      </c>
      <c r="M21" s="3">
        <f t="shared" si="29"/>
        <v>0</v>
      </c>
      <c r="N21" s="3">
        <f t="shared" si="15"/>
        <v>0</v>
      </c>
      <c r="O21" s="3">
        <f t="shared" si="30"/>
        <v>0</v>
      </c>
      <c r="P21">
        <f t="shared" si="31"/>
        <v>20.935000000000002</v>
      </c>
      <c r="Q21">
        <v>31</v>
      </c>
      <c r="R21">
        <f>CHOOSE(A21,Daylength!$B$2,Daylength!$B$3,Daylength!$B$4,Daylength!$B$5,Daylength!$B$6,Daylength!$B$7,Daylength!$B$8,Daylength!$B$9,Daylength!$B$10,Daylength!$B$11,Daylength!$B$12,Daylength!$B$13)</f>
        <v>12.75</v>
      </c>
      <c r="S21">
        <f t="shared" si="1"/>
        <v>1.8789597581411304</v>
      </c>
      <c r="T21">
        <f t="shared" si="2"/>
        <v>45</v>
      </c>
      <c r="U21">
        <f t="shared" si="3"/>
        <v>0</v>
      </c>
      <c r="V21">
        <f t="shared" si="18"/>
        <v>0.78539816249999994</v>
      </c>
      <c r="W21">
        <f t="shared" si="4"/>
        <v>0.81559235852499989</v>
      </c>
      <c r="X21">
        <f t="shared" si="19"/>
        <v>0.89283325653994594</v>
      </c>
      <c r="Y21">
        <f t="shared" si="5"/>
        <v>128.26454989462522</v>
      </c>
      <c r="Z21" s="4">
        <f t="shared" si="32"/>
        <v>0</v>
      </c>
      <c r="AA21" s="3">
        <f t="shared" si="6"/>
        <v>0</v>
      </c>
      <c r="AB21">
        <f t="shared" si="20"/>
        <v>0</v>
      </c>
      <c r="AC21">
        <f t="shared" si="7"/>
        <v>20.935000000000002</v>
      </c>
      <c r="AD21" s="10">
        <f t="shared" si="8"/>
        <v>20.935000000000002</v>
      </c>
      <c r="AE21" s="8">
        <f t="shared" si="0"/>
        <v>128.26454989462522</v>
      </c>
      <c r="AF21" s="9">
        <f t="shared" si="9"/>
        <v>20.935000000000002</v>
      </c>
      <c r="AG21" s="11">
        <f t="shared" si="10"/>
        <v>107.32954989462522</v>
      </c>
    </row>
    <row r="22" spans="1:33">
      <c r="A22">
        <v>9</v>
      </c>
      <c r="B22" s="13">
        <f t="shared" ref="B22:D22" si="41">B10</f>
        <v>22.888888888888893</v>
      </c>
      <c r="C22" s="13">
        <f t="shared" si="41"/>
        <v>6.6666666666666661</v>
      </c>
      <c r="D22" s="13">
        <f t="shared" si="41"/>
        <v>31.799999999999997</v>
      </c>
      <c r="E22" s="2">
        <f t="shared" si="21"/>
        <v>0</v>
      </c>
      <c r="F22" s="2">
        <f t="shared" si="22"/>
        <v>0</v>
      </c>
      <c r="G22" s="2">
        <f t="shared" si="23"/>
        <v>46.73</v>
      </c>
      <c r="H22" s="2">
        <f t="shared" si="24"/>
        <v>100</v>
      </c>
      <c r="I22">
        <f t="shared" si="25"/>
        <v>14.777777777777779</v>
      </c>
      <c r="J22">
        <f t="shared" si="26"/>
        <v>1</v>
      </c>
      <c r="K22">
        <f t="shared" si="27"/>
        <v>31.799999999999997</v>
      </c>
      <c r="L22">
        <f t="shared" si="28"/>
        <v>0</v>
      </c>
      <c r="M22" s="3">
        <f t="shared" si="29"/>
        <v>0</v>
      </c>
      <c r="N22" s="3">
        <f t="shared" si="15"/>
        <v>0</v>
      </c>
      <c r="O22" s="3">
        <f t="shared" si="30"/>
        <v>0</v>
      </c>
      <c r="P22">
        <f t="shared" si="31"/>
        <v>31.799999999999997</v>
      </c>
      <c r="Q22">
        <v>30</v>
      </c>
      <c r="R22">
        <f>CHOOSE(A22,Daylength!$B$2,Daylength!$B$3,Daylength!$B$4,Daylength!$B$5,Daylength!$B$6,Daylength!$B$7,Daylength!$B$8,Daylength!$B$9,Daylength!$B$10,Daylength!$B$11,Daylength!$B$12,Daylength!$B$13)</f>
        <v>11.633333329999999</v>
      </c>
      <c r="S22">
        <f t="shared" si="1"/>
        <v>1.4845372114042776</v>
      </c>
      <c r="T22">
        <f t="shared" si="2"/>
        <v>45</v>
      </c>
      <c r="U22">
        <f t="shared" si="3"/>
        <v>0</v>
      </c>
      <c r="V22">
        <f t="shared" si="18"/>
        <v>0.78539816249999994</v>
      </c>
      <c r="W22">
        <f t="shared" si="4"/>
        <v>0.81559235852499989</v>
      </c>
      <c r="X22">
        <f t="shared" si="19"/>
        <v>0.89283325653994594</v>
      </c>
      <c r="Y22">
        <f t="shared" si="5"/>
        <v>70.713528905280427</v>
      </c>
      <c r="Z22" s="4">
        <f t="shared" si="32"/>
        <v>0</v>
      </c>
      <c r="AA22" s="3">
        <f t="shared" si="6"/>
        <v>0</v>
      </c>
      <c r="AB22">
        <f t="shared" si="20"/>
        <v>0</v>
      </c>
      <c r="AC22">
        <f t="shared" si="7"/>
        <v>31.799999999999997</v>
      </c>
      <c r="AD22" s="10">
        <f t="shared" si="8"/>
        <v>31.799999999999997</v>
      </c>
      <c r="AE22" s="8">
        <f t="shared" si="0"/>
        <v>70.713528905280427</v>
      </c>
      <c r="AF22" s="9">
        <f t="shared" si="9"/>
        <v>31.799999999999997</v>
      </c>
      <c r="AG22" s="11">
        <f t="shared" si="10"/>
        <v>38.91352890528043</v>
      </c>
    </row>
    <row r="23" spans="1:33">
      <c r="A23">
        <v>10</v>
      </c>
      <c r="B23" s="13">
        <f t="shared" ref="B23:D23" si="42">B11</f>
        <v>15.555555555555555</v>
      </c>
      <c r="C23" s="13">
        <f t="shared" si="42"/>
        <v>2.9444444444444429</v>
      </c>
      <c r="D23" s="13">
        <f t="shared" si="42"/>
        <v>49.82</v>
      </c>
      <c r="E23" s="2">
        <f t="shared" si="21"/>
        <v>0</v>
      </c>
      <c r="F23" s="2">
        <f t="shared" si="22"/>
        <v>0</v>
      </c>
      <c r="G23" s="2">
        <f t="shared" si="23"/>
        <v>46.73</v>
      </c>
      <c r="H23" s="2">
        <f t="shared" si="24"/>
        <v>100</v>
      </c>
      <c r="I23">
        <f t="shared" si="25"/>
        <v>9.25</v>
      </c>
      <c r="J23">
        <f t="shared" si="26"/>
        <v>1</v>
      </c>
      <c r="K23">
        <f t="shared" si="27"/>
        <v>49.82</v>
      </c>
      <c r="L23">
        <f t="shared" si="28"/>
        <v>0</v>
      </c>
      <c r="M23" s="3">
        <f t="shared" si="29"/>
        <v>0</v>
      </c>
      <c r="N23" s="3">
        <f t="shared" si="15"/>
        <v>0</v>
      </c>
      <c r="O23" s="3">
        <f t="shared" si="30"/>
        <v>0</v>
      </c>
      <c r="P23">
        <f t="shared" si="31"/>
        <v>49.82</v>
      </c>
      <c r="Q23">
        <v>31</v>
      </c>
      <c r="R23">
        <f>CHOOSE(A23,Daylength!$B$2,Daylength!$B$3,Daylength!$B$4,Daylength!$B$5,Daylength!$B$6,Daylength!$B$7,Daylength!$B$8,Daylength!$B$9,Daylength!$B$10,Daylength!$B$11,Daylength!$B$12,Daylength!$B$13)</f>
        <v>10.3</v>
      </c>
      <c r="S23">
        <f t="shared" si="1"/>
        <v>1.0767014271963811</v>
      </c>
      <c r="T23">
        <f t="shared" si="2"/>
        <v>45</v>
      </c>
      <c r="U23">
        <f t="shared" si="3"/>
        <v>0</v>
      </c>
      <c r="V23">
        <f t="shared" si="18"/>
        <v>0.78539816249999994</v>
      </c>
      <c r="W23">
        <f t="shared" si="4"/>
        <v>0.81559235852499989</v>
      </c>
      <c r="X23">
        <f t="shared" si="19"/>
        <v>0.89283325653994594</v>
      </c>
      <c r="Y23">
        <f t="shared" si="5"/>
        <v>29.945202279068191</v>
      </c>
      <c r="Z23" s="4">
        <f t="shared" si="32"/>
        <v>0</v>
      </c>
      <c r="AA23" s="3">
        <f t="shared" si="6"/>
        <v>19.874797720931809</v>
      </c>
      <c r="AB23">
        <f t="shared" si="20"/>
        <v>0</v>
      </c>
      <c r="AC23">
        <f t="shared" si="7"/>
        <v>49.82</v>
      </c>
      <c r="AD23" s="10">
        <f t="shared" si="8"/>
        <v>29.945202279068191</v>
      </c>
      <c r="AE23" s="8">
        <f t="shared" si="0"/>
        <v>29.945202279068191</v>
      </c>
      <c r="AF23" s="9">
        <f t="shared" si="9"/>
        <v>49.82</v>
      </c>
      <c r="AG23" s="11">
        <f t="shared" si="10"/>
        <v>0</v>
      </c>
    </row>
    <row r="24" spans="1:33">
      <c r="A24">
        <v>11</v>
      </c>
      <c r="B24" s="13">
        <f t="shared" ref="B24:D24" si="43">B12</f>
        <v>6.9444444444444446</v>
      </c>
      <c r="C24" s="13">
        <f t="shared" si="43"/>
        <v>-0.77777777777777701</v>
      </c>
      <c r="D24" s="13">
        <f t="shared" si="43"/>
        <v>81.35499999999999</v>
      </c>
      <c r="E24" s="2">
        <f t="shared" si="21"/>
        <v>0</v>
      </c>
      <c r="F24" s="2">
        <f t="shared" si="22"/>
        <v>0</v>
      </c>
      <c r="G24" s="2">
        <f t="shared" si="23"/>
        <v>46.73</v>
      </c>
      <c r="H24" s="2">
        <f t="shared" si="24"/>
        <v>100</v>
      </c>
      <c r="I24">
        <f t="shared" si="25"/>
        <v>3.0833333333333339</v>
      </c>
      <c r="J24">
        <f t="shared" si="26"/>
        <v>0.51388888683333345</v>
      </c>
      <c r="K24">
        <f t="shared" si="27"/>
        <v>41.807430388325834</v>
      </c>
      <c r="L24">
        <f t="shared" si="28"/>
        <v>39.547569611674156</v>
      </c>
      <c r="M24" s="3">
        <f t="shared" si="29"/>
        <v>0</v>
      </c>
      <c r="N24" s="3">
        <f t="shared" si="15"/>
        <v>20.323056524706995</v>
      </c>
      <c r="O24" s="3">
        <f t="shared" si="30"/>
        <v>19.224513086967157</v>
      </c>
      <c r="P24">
        <f t="shared" si="31"/>
        <v>62.130486913032826</v>
      </c>
      <c r="Q24">
        <v>30</v>
      </c>
      <c r="R24">
        <f>CHOOSE(A24,Daylength!$B$2,Daylength!$B$3,Daylength!$B$4,Daylength!$B$5,Daylength!$B$6,Daylength!$B$7,Daylength!$B$8,Daylength!$B$9,Daylength!$B$10,Daylength!$B$11,Daylength!$B$12,Daylength!$B$13)</f>
        <v>9.4166666669999994</v>
      </c>
      <c r="S24">
        <f t="shared" si="1"/>
        <v>0.74112230735104112</v>
      </c>
      <c r="T24">
        <f t="shared" si="2"/>
        <v>45</v>
      </c>
      <c r="U24">
        <f t="shared" si="3"/>
        <v>0</v>
      </c>
      <c r="V24">
        <f t="shared" si="18"/>
        <v>0.78539816249999994</v>
      </c>
      <c r="W24">
        <f t="shared" si="4"/>
        <v>0.81559235852499989</v>
      </c>
      <c r="X24">
        <f t="shared" si="19"/>
        <v>0.89283325653994594</v>
      </c>
      <c r="Y24">
        <f t="shared" si="5"/>
        <v>6.2144627336649476</v>
      </c>
      <c r="Z24" s="4">
        <f t="shared" si="32"/>
        <v>19.874797720931809</v>
      </c>
      <c r="AA24" s="3">
        <f t="shared" si="6"/>
        <v>75.79082190029969</v>
      </c>
      <c r="AB24">
        <f t="shared" si="20"/>
        <v>34.765055317003778</v>
      </c>
      <c r="AC24">
        <f t="shared" si="7"/>
        <v>96.895542230036597</v>
      </c>
      <c r="AD24" s="10">
        <f t="shared" si="8"/>
        <v>6.2144627336649476</v>
      </c>
      <c r="AE24" s="8">
        <f t="shared" si="0"/>
        <v>6.2144627336649476</v>
      </c>
      <c r="AF24" s="9">
        <f t="shared" si="9"/>
        <v>62.130486913032826</v>
      </c>
      <c r="AG24" s="11">
        <f t="shared" si="10"/>
        <v>0</v>
      </c>
    </row>
    <row r="25" spans="1:33">
      <c r="A25">
        <v>12</v>
      </c>
      <c r="B25" s="13">
        <f t="shared" ref="B25:D25" si="44">B13</f>
        <v>2.3888888888888875</v>
      </c>
      <c r="C25" s="13">
        <f t="shared" si="44"/>
        <v>-3.9444444444444455</v>
      </c>
      <c r="D25" s="13">
        <f t="shared" si="44"/>
        <v>78.175000000000011</v>
      </c>
      <c r="E25" s="2">
        <f t="shared" si="21"/>
        <v>0</v>
      </c>
      <c r="F25" s="2">
        <f t="shared" si="22"/>
        <v>0</v>
      </c>
      <c r="G25" s="2">
        <f t="shared" si="23"/>
        <v>46.73</v>
      </c>
      <c r="H25" s="2">
        <f t="shared" si="24"/>
        <v>100</v>
      </c>
      <c r="I25">
        <f t="shared" si="25"/>
        <v>-0.77777777777777901</v>
      </c>
      <c r="J25">
        <f t="shared" si="26"/>
        <v>0</v>
      </c>
      <c r="K25">
        <f t="shared" si="27"/>
        <v>0</v>
      </c>
      <c r="L25">
        <f t="shared" si="28"/>
        <v>78.175000000000011</v>
      </c>
      <c r="M25" s="3">
        <f t="shared" si="29"/>
        <v>19.224513086967157</v>
      </c>
      <c r="N25" s="3">
        <f t="shared" si="15"/>
        <v>0</v>
      </c>
      <c r="O25" s="3">
        <f t="shared" si="30"/>
        <v>97.399513086967175</v>
      </c>
      <c r="P25">
        <f t="shared" si="31"/>
        <v>0</v>
      </c>
      <c r="Q25">
        <v>31</v>
      </c>
      <c r="R25">
        <f>CHOOSE(A25,Daylength!$B$2,Daylength!$B$3,Daylength!$B$4,Daylength!$B$5,Daylength!$B$6,Daylength!$B$7,Daylength!$B$8,Daylength!$B$9,Daylength!$B$10,Daylength!$B$11,Daylength!$B$12,Daylength!$B$13)</f>
        <v>8.8333333330000006</v>
      </c>
      <c r="S25">
        <f t="shared" si="1"/>
        <v>0.58155449142456406</v>
      </c>
      <c r="T25">
        <f t="shared" si="2"/>
        <v>45</v>
      </c>
      <c r="U25">
        <f t="shared" si="3"/>
        <v>0</v>
      </c>
      <c r="V25">
        <f t="shared" si="18"/>
        <v>0.78539816249999994</v>
      </c>
      <c r="W25">
        <f t="shared" si="4"/>
        <v>0.81559235852499989</v>
      </c>
      <c r="X25">
        <f t="shared" si="19"/>
        <v>0.89283325653994594</v>
      </c>
      <c r="Y25">
        <f t="shared" si="5"/>
        <v>0</v>
      </c>
      <c r="Z25" s="4">
        <f t="shared" si="32"/>
        <v>75.79082190029969</v>
      </c>
      <c r="AA25" s="3">
        <f t="shared" si="6"/>
        <v>75.79082190029969</v>
      </c>
      <c r="AB25">
        <f t="shared" si="20"/>
        <v>75.79082190029969</v>
      </c>
      <c r="AC25">
        <f t="shared" si="7"/>
        <v>75.79082190029969</v>
      </c>
      <c r="AD25" s="10">
        <f t="shared" si="8"/>
        <v>0</v>
      </c>
      <c r="AE25" s="8">
        <f t="shared" si="0"/>
        <v>0</v>
      </c>
      <c r="AF25" s="9">
        <f t="shared" si="9"/>
        <v>0</v>
      </c>
      <c r="AG25" s="11">
        <f t="shared" si="10"/>
        <v>0</v>
      </c>
    </row>
  </sheetData>
  <pageMargins left="0.7" right="0.7" top="0.75" bottom="0.75" header="0.3" footer="0.3"/>
  <pageSetup paperSize="9" orientation="portrait" horizontalDpi="4294967292" verticalDpi="4294967292"/>
  <customProperties>
    <customPr name="Adapx::SelectedCells" r:id="rId1"/>
  </customProperties>
  <ignoredErrors>
    <ignoredError sqref="V2:V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2" sqref="B2:C13"/>
    </sheetView>
  </sheetViews>
  <sheetFormatPr baseColWidth="10" defaultColWidth="8.83203125" defaultRowHeight="14" x14ac:dyDescent="0"/>
  <cols>
    <col min="2" max="2" width="11.5" style="1" customWidth="1"/>
    <col min="3" max="3" width="11.33203125" style="1" customWidth="1"/>
    <col min="4" max="4" width="11.5" style="1" customWidth="1"/>
    <col min="5" max="8" width="8.83203125" style="1"/>
    <col min="18" max="18" width="12" style="1" bestFit="1" customWidth="1"/>
    <col min="24" max="24" width="11" bestFit="1" customWidth="1"/>
    <col min="29" max="29" width="13.1640625" bestFit="1" customWidth="1"/>
    <col min="35" max="35" width="9.1640625" customWidth="1"/>
  </cols>
  <sheetData>
    <row r="1" spans="1:33">
      <c r="A1" t="s">
        <v>31</v>
      </c>
      <c r="B1" s="2" t="s">
        <v>0</v>
      </c>
      <c r="C1" s="2" t="s">
        <v>1</v>
      </c>
      <c r="D1" s="2" t="s">
        <v>2</v>
      </c>
      <c r="E1" s="2" t="s">
        <v>24</v>
      </c>
      <c r="F1" s="2" t="s">
        <v>25</v>
      </c>
      <c r="G1" s="2" t="s">
        <v>26</v>
      </c>
      <c r="H1" s="2" t="s">
        <v>17</v>
      </c>
      <c r="I1" t="s">
        <v>3</v>
      </c>
      <c r="J1" t="s">
        <v>4</v>
      </c>
      <c r="K1" t="s">
        <v>5</v>
      </c>
      <c r="L1" t="s">
        <v>6</v>
      </c>
      <c r="M1" t="s">
        <v>8</v>
      </c>
      <c r="N1" t="s">
        <v>7</v>
      </c>
      <c r="O1" t="s">
        <v>9</v>
      </c>
      <c r="P1" t="s">
        <v>10</v>
      </c>
      <c r="Q1" t="s">
        <v>11</v>
      </c>
      <c r="R1" s="2" t="s">
        <v>12</v>
      </c>
      <c r="S1" t="s">
        <v>13</v>
      </c>
      <c r="T1" t="s">
        <v>23</v>
      </c>
      <c r="U1" s="2" t="s">
        <v>67</v>
      </c>
      <c r="V1" s="2" t="s">
        <v>68</v>
      </c>
      <c r="W1" s="2" t="s">
        <v>69</v>
      </c>
      <c r="X1" s="2" t="s">
        <v>27</v>
      </c>
      <c r="Y1" t="s">
        <v>14</v>
      </c>
      <c r="Z1" t="s">
        <v>18</v>
      </c>
      <c r="AA1" t="s">
        <v>16</v>
      </c>
      <c r="AB1" t="s">
        <v>19</v>
      </c>
      <c r="AC1" t="s">
        <v>66</v>
      </c>
      <c r="AD1" s="10" t="s">
        <v>21</v>
      </c>
      <c r="AE1" s="8" t="str">
        <f t="shared" ref="AE1:AE25" si="0">Y1</f>
        <v>PETm</v>
      </c>
      <c r="AF1" s="9" t="s">
        <v>10</v>
      </c>
      <c r="AG1" s="11" t="s">
        <v>22</v>
      </c>
    </row>
    <row r="2" spans="1:33">
      <c r="A2">
        <v>1</v>
      </c>
      <c r="B2" s="15">
        <f>Control!B2</f>
        <v>1.6111111111111103</v>
      </c>
      <c r="C2" s="15">
        <f>Control!C2</f>
        <v>-5.2222222222222214</v>
      </c>
      <c r="D2" s="15">
        <f>Control!D2</f>
        <v>79.765000000000001</v>
      </c>
      <c r="E2" s="2">
        <f>Control!E2</f>
        <v>0</v>
      </c>
      <c r="F2" s="2">
        <f>Control!F2</f>
        <v>0</v>
      </c>
      <c r="G2" s="2">
        <f>Control!G2</f>
        <v>46.73</v>
      </c>
      <c r="H2" s="2">
        <f>Control!H2</f>
        <v>100</v>
      </c>
      <c r="I2">
        <f>AVERAGE(B2:C2)</f>
        <v>-1.8055555555555556</v>
      </c>
      <c r="J2">
        <f>IF(I2&lt;0,0,(IF(I2&gt;=6,1,(I2*0.166666666))))</f>
        <v>0</v>
      </c>
      <c r="K2">
        <f>J2*D2</f>
        <v>0</v>
      </c>
      <c r="L2">
        <f>(1-J2)*D2</f>
        <v>79.765000000000001</v>
      </c>
      <c r="M2" s="5">
        <v>0</v>
      </c>
      <c r="N2" s="3">
        <f>(L2+M2)*J2</f>
        <v>0</v>
      </c>
      <c r="O2" s="3">
        <f>(((1-J2)^2)*D2)+((1-J2)*M2)</f>
        <v>79.765000000000001</v>
      </c>
      <c r="P2">
        <f>K2+N2</f>
        <v>0</v>
      </c>
      <c r="Q2">
        <v>31</v>
      </c>
      <c r="R2">
        <f>CHOOSE(A2,Daylength!$B$2,Daylength!$B$3,Daylength!$B$4,Daylength!$B$5,Daylength!$B$6,Daylength!$B$7,Daylength!$B$8,Daylength!$B$9,Daylength!$B$10,Daylength!$B$11,Daylength!$B$12,Daylength!$B$13)</f>
        <v>9.0666666669999998</v>
      </c>
      <c r="S2">
        <f t="shared" ref="S2:S25" si="1">EXP(((17.3*I2)/(I2+273.2)))*0.611</f>
        <v>0.54457304219470581</v>
      </c>
      <c r="T2">
        <f t="shared" ref="T2:T25" si="2">ABS((180) - ABS(F2 - 225))</f>
        <v>45</v>
      </c>
      <c r="U2">
        <f t="shared" ref="U2:U25" si="3">E2*0.0174532925</f>
        <v>0</v>
      </c>
      <c r="V2">
        <f>T2*0.0174532925</f>
        <v>0.78539816249999994</v>
      </c>
      <c r="W2">
        <f t="shared" ref="W2:W25" si="4">G2*0.0174532925</f>
        <v>0.81559235852499989</v>
      </c>
      <c r="X2">
        <f>0.339+0.808*(COS(W2)*COS(U2))-0.196*(SIN(W2)*SIN(U2))-0.482*(COS(V2)*SIN(U2))</f>
        <v>0.89283325653994594</v>
      </c>
      <c r="Y2">
        <f t="shared" ref="Y2:Y25" si="5">IF(I2&lt;0,0,((((S2*I2)/(I2+273.3))*R2*Q2*29.8)*X2/10))</f>
        <v>0</v>
      </c>
      <c r="Z2" s="5">
        <v>0</v>
      </c>
      <c r="AA2" s="3">
        <f t="shared" ref="AA2:AA25" si="6">MIN(H2,IF(((P2-Y2)+Z2)&lt;=0,0,((P2-Y2)+Z2)))</f>
        <v>0</v>
      </c>
      <c r="AB2">
        <f>AI10</f>
        <v>0</v>
      </c>
      <c r="AC2">
        <f t="shared" ref="AC2:AC25" si="7">IF(AB2&gt;0,AB2+P2,P2)</f>
        <v>0</v>
      </c>
      <c r="AD2" s="10">
        <f t="shared" ref="AD2:AD25" si="8">MIN(IF(AC2&gt;0,AC2,0),Y2)</f>
        <v>0</v>
      </c>
      <c r="AE2" s="8">
        <f t="shared" si="0"/>
        <v>0</v>
      </c>
      <c r="AF2" s="9">
        <f t="shared" ref="AF2:AF25" si="9">P2</f>
        <v>0</v>
      </c>
      <c r="AG2" s="11">
        <f t="shared" ref="AG2:AG25" si="10">AE2-AD2</f>
        <v>0</v>
      </c>
    </row>
    <row r="3" spans="1:33">
      <c r="A3">
        <v>2</v>
      </c>
      <c r="B3" s="15">
        <f>Control!B3</f>
        <v>4.5555555555555571</v>
      </c>
      <c r="C3" s="15">
        <f>Control!C3</f>
        <v>-3.333333333333333</v>
      </c>
      <c r="D3" s="15">
        <f>Control!D3</f>
        <v>57.77</v>
      </c>
      <c r="E3" s="2">
        <f>$E$2</f>
        <v>0</v>
      </c>
      <c r="F3" s="2">
        <f>$F$2</f>
        <v>0</v>
      </c>
      <c r="G3" s="2">
        <f>$G$2</f>
        <v>46.73</v>
      </c>
      <c r="H3" s="2">
        <f>$H$2</f>
        <v>100</v>
      </c>
      <c r="I3">
        <f t="shared" ref="I3:I25" si="11">AVERAGE(B3:C3)</f>
        <v>0.61111111111111205</v>
      </c>
      <c r="J3">
        <f t="shared" ref="J3:J25" si="12">IF(I3&lt;0,0,(IF(I3&gt;=6,1,(I3*0.166666666))))</f>
        <v>0.1018518514444446</v>
      </c>
      <c r="K3">
        <f t="shared" ref="K3:K25" si="13">J3*D3</f>
        <v>5.8839814579455645</v>
      </c>
      <c r="L3">
        <f t="shared" ref="L3:L25" si="14">(1-J3)*D3</f>
        <v>51.886018542054437</v>
      </c>
      <c r="M3" s="3">
        <f>O2</f>
        <v>79.765000000000001</v>
      </c>
      <c r="N3" s="3">
        <f t="shared" ref="N3:N25" si="15">(L3+M3)*J3</f>
        <v>13.40889998305515</v>
      </c>
      <c r="O3" s="3">
        <f t="shared" ref="O3:O25" si="16">(((1-J3)^2)*D3)+((1-J3)*M3)</f>
        <v>118.24211855899928</v>
      </c>
      <c r="P3">
        <f t="shared" ref="P3:P25" si="17">K3+N3</f>
        <v>19.292881441000716</v>
      </c>
      <c r="Q3">
        <v>28</v>
      </c>
      <c r="R3">
        <f>CHOOSE(A3,Daylength!$B$2,Daylength!$B$3,Daylength!$B$4,Daylength!$B$5,Daylength!$B$6,Daylength!$B$7,Daylength!$B$8,Daylength!$B$9,Daylength!$B$10,Daylength!$B$11,Daylength!$B$12,Daylength!$B$13)</f>
        <v>9.8666666670000005</v>
      </c>
      <c r="S3">
        <f t="shared" si="1"/>
        <v>0.63505291716611501</v>
      </c>
      <c r="T3">
        <f t="shared" si="2"/>
        <v>45</v>
      </c>
      <c r="U3">
        <f t="shared" si="3"/>
        <v>0</v>
      </c>
      <c r="V3">
        <f t="shared" ref="V3:V25" si="18">T3*0.0174532925</f>
        <v>0.78539816249999994</v>
      </c>
      <c r="W3">
        <f t="shared" si="4"/>
        <v>0.81559235852499989</v>
      </c>
      <c r="X3">
        <f t="shared" ref="X3:X25" si="19">0.339+0.808*(COS(W3)*COS(U3))-0.196*(SIN(W3)*SIN(U3))-0.482*(COS(V3)*SIN(U3))</f>
        <v>0.89283325653994594</v>
      </c>
      <c r="Y3">
        <f t="shared" si="5"/>
        <v>1.0414431221530769</v>
      </c>
      <c r="Z3" s="4">
        <v>10</v>
      </c>
      <c r="AA3" s="3">
        <f t="shared" si="6"/>
        <v>28.25143831884764</v>
      </c>
      <c r="AB3">
        <f t="shared" ref="AB3:AB25" si="20">(Z3*(1-(1-(EXP(-1*(Y3-P3)/H3)))))</f>
        <v>12.002314139840713</v>
      </c>
      <c r="AC3">
        <f t="shared" si="7"/>
        <v>31.29519558084143</v>
      </c>
      <c r="AD3" s="10">
        <f t="shared" si="8"/>
        <v>1.0414431221530769</v>
      </c>
      <c r="AE3" s="8">
        <f t="shared" si="0"/>
        <v>1.0414431221530769</v>
      </c>
      <c r="AF3" s="9">
        <f t="shared" si="9"/>
        <v>19.292881441000716</v>
      </c>
      <c r="AG3" s="11">
        <f t="shared" si="10"/>
        <v>0</v>
      </c>
    </row>
    <row r="4" spans="1:33">
      <c r="A4">
        <v>3</v>
      </c>
      <c r="B4" s="15">
        <f>Control!B4</f>
        <v>8.6666666666666679</v>
      </c>
      <c r="C4" s="15">
        <f>Control!C4</f>
        <v>-0.77777777777777701</v>
      </c>
      <c r="D4" s="15">
        <f>Control!D4</f>
        <v>62.275000000000006</v>
      </c>
      <c r="E4" s="2">
        <f t="shared" ref="E4:E25" si="21">$E$2</f>
        <v>0</v>
      </c>
      <c r="F4" s="2">
        <f t="shared" ref="F4:F25" si="22">$F$2</f>
        <v>0</v>
      </c>
      <c r="G4" s="2">
        <f t="shared" ref="G4:G25" si="23">$G$2</f>
        <v>46.73</v>
      </c>
      <c r="H4" s="2">
        <f t="shared" ref="H4:H25" si="24">$H$2</f>
        <v>100</v>
      </c>
      <c r="I4">
        <f t="shared" si="11"/>
        <v>3.9444444444444455</v>
      </c>
      <c r="J4">
        <f t="shared" si="12"/>
        <v>0.65740740477777793</v>
      </c>
      <c r="K4">
        <f t="shared" si="13"/>
        <v>40.940046132536125</v>
      </c>
      <c r="L4">
        <f t="shared" si="14"/>
        <v>21.334953867463881</v>
      </c>
      <c r="M4" s="3">
        <f t="shared" ref="M4:M25" si="25">O3</f>
        <v>118.24211855899928</v>
      </c>
      <c r="N4" s="3">
        <f t="shared" si="15"/>
        <v>91.759000950361099</v>
      </c>
      <c r="O4" s="3">
        <f t="shared" si="16"/>
        <v>47.818071476102062</v>
      </c>
      <c r="P4">
        <f t="shared" si="17"/>
        <v>132.69904708289721</v>
      </c>
      <c r="Q4">
        <v>31</v>
      </c>
      <c r="R4">
        <f>CHOOSE(A4,Daylength!$B$2,Daylength!$B$3,Daylength!$B$4,Daylength!$B$5,Daylength!$B$6,Daylength!$B$7,Daylength!$B$8,Daylength!$B$9,Daylength!$B$10,Daylength!$B$11,Daylength!$B$12,Daylength!$B$13)</f>
        <v>11.08333333</v>
      </c>
      <c r="S4">
        <f t="shared" si="1"/>
        <v>0.78158065032484925</v>
      </c>
      <c r="T4">
        <f t="shared" si="2"/>
        <v>45</v>
      </c>
      <c r="U4">
        <f t="shared" si="3"/>
        <v>0</v>
      </c>
      <c r="V4">
        <f t="shared" si="18"/>
        <v>0.78539816249999994</v>
      </c>
      <c r="W4">
        <f t="shared" si="4"/>
        <v>0.81559235852499989</v>
      </c>
      <c r="X4">
        <f t="shared" si="19"/>
        <v>0.89283325653994594</v>
      </c>
      <c r="Y4">
        <f t="shared" si="5"/>
        <v>10.165190024756409</v>
      </c>
      <c r="Z4" s="4">
        <f>AA3</f>
        <v>28.25143831884764</v>
      </c>
      <c r="AA4" s="3">
        <f t="shared" si="6"/>
        <v>100</v>
      </c>
      <c r="AB4">
        <f t="shared" si="20"/>
        <v>96.205154836907511</v>
      </c>
      <c r="AC4">
        <f t="shared" si="7"/>
        <v>228.90420191980473</v>
      </c>
      <c r="AD4" s="10">
        <f t="shared" si="8"/>
        <v>10.165190024756409</v>
      </c>
      <c r="AE4" s="8">
        <f t="shared" si="0"/>
        <v>10.165190024756409</v>
      </c>
      <c r="AF4" s="9">
        <f t="shared" si="9"/>
        <v>132.69904708289721</v>
      </c>
      <c r="AG4" s="11">
        <f t="shared" si="10"/>
        <v>0</v>
      </c>
    </row>
    <row r="5" spans="1:33">
      <c r="A5">
        <v>4</v>
      </c>
      <c r="B5" s="15">
        <f>Control!B5</f>
        <v>13.833333333333332</v>
      </c>
      <c r="C5" s="15">
        <f>Control!C5</f>
        <v>2.0000000000000009</v>
      </c>
      <c r="D5" s="15">
        <f>Control!D5</f>
        <v>51.41</v>
      </c>
      <c r="E5" s="2">
        <f t="shared" si="21"/>
        <v>0</v>
      </c>
      <c r="F5" s="2">
        <f t="shared" si="22"/>
        <v>0</v>
      </c>
      <c r="G5" s="2">
        <f t="shared" si="23"/>
        <v>46.73</v>
      </c>
      <c r="H5" s="2">
        <f t="shared" si="24"/>
        <v>100</v>
      </c>
      <c r="I5">
        <f t="shared" si="11"/>
        <v>7.9166666666666661</v>
      </c>
      <c r="J5">
        <f t="shared" si="12"/>
        <v>1</v>
      </c>
      <c r="K5">
        <f t="shared" si="13"/>
        <v>51.41</v>
      </c>
      <c r="L5">
        <f t="shared" si="14"/>
        <v>0</v>
      </c>
      <c r="M5" s="3">
        <f t="shared" si="25"/>
        <v>47.818071476102062</v>
      </c>
      <c r="N5" s="3">
        <f t="shared" si="15"/>
        <v>47.818071476102062</v>
      </c>
      <c r="O5" s="3">
        <f t="shared" si="16"/>
        <v>0</v>
      </c>
      <c r="P5">
        <f t="shared" si="17"/>
        <v>99.228071476102059</v>
      </c>
      <c r="Q5">
        <v>30</v>
      </c>
      <c r="R5">
        <f>CHOOSE(A5,Daylength!$B$2,Daylength!$B$3,Daylength!$B$4,Daylength!$B$5,Daylength!$B$6,Daylength!$B$7,Daylength!$B$8,Daylength!$B$9,Daylength!$B$10,Daylength!$B$11,Daylength!$B$12,Daylength!$B$13)</f>
        <v>12.366666670000001</v>
      </c>
      <c r="S5">
        <f t="shared" si="1"/>
        <v>0.99455051178985432</v>
      </c>
      <c r="T5">
        <f t="shared" si="2"/>
        <v>45</v>
      </c>
      <c r="U5">
        <f t="shared" si="3"/>
        <v>0</v>
      </c>
      <c r="V5">
        <f t="shared" si="18"/>
        <v>0.78539816249999994</v>
      </c>
      <c r="W5">
        <f t="shared" si="4"/>
        <v>0.81559235852499989</v>
      </c>
      <c r="X5">
        <f t="shared" si="19"/>
        <v>0.89283325653994594</v>
      </c>
      <c r="Y5">
        <f t="shared" si="5"/>
        <v>27.636858869121436</v>
      </c>
      <c r="Z5" s="4">
        <f>AA4</f>
        <v>100</v>
      </c>
      <c r="AA5" s="3">
        <f t="shared" si="6"/>
        <v>100</v>
      </c>
      <c r="AB5">
        <f t="shared" si="20"/>
        <v>204.605208883665</v>
      </c>
      <c r="AC5">
        <f t="shared" si="7"/>
        <v>303.83328035976706</v>
      </c>
      <c r="AD5" s="10">
        <f t="shared" si="8"/>
        <v>27.636858869121436</v>
      </c>
      <c r="AE5" s="8">
        <f t="shared" si="0"/>
        <v>27.636858869121436</v>
      </c>
      <c r="AF5" s="9">
        <f t="shared" si="9"/>
        <v>99.228071476102059</v>
      </c>
      <c r="AG5" s="11">
        <f t="shared" si="10"/>
        <v>0</v>
      </c>
    </row>
    <row r="6" spans="1:33">
      <c r="A6">
        <v>5</v>
      </c>
      <c r="B6" s="15">
        <f>Control!B6</f>
        <v>18.555555555555557</v>
      </c>
      <c r="C6" s="15">
        <f>Control!C6</f>
        <v>5.0555555555555562</v>
      </c>
      <c r="D6" s="15">
        <f>Control!D6</f>
        <v>54.59</v>
      </c>
      <c r="E6" s="2">
        <f t="shared" si="21"/>
        <v>0</v>
      </c>
      <c r="F6" s="2">
        <f t="shared" si="22"/>
        <v>0</v>
      </c>
      <c r="G6" s="2">
        <f t="shared" si="23"/>
        <v>46.73</v>
      </c>
      <c r="H6" s="2">
        <f t="shared" si="24"/>
        <v>100</v>
      </c>
      <c r="I6">
        <f t="shared" si="11"/>
        <v>11.805555555555557</v>
      </c>
      <c r="J6">
        <f t="shared" si="12"/>
        <v>1</v>
      </c>
      <c r="K6">
        <f t="shared" si="13"/>
        <v>54.59</v>
      </c>
      <c r="L6">
        <f t="shared" si="14"/>
        <v>0</v>
      </c>
      <c r="M6" s="3">
        <f t="shared" si="25"/>
        <v>0</v>
      </c>
      <c r="N6" s="3">
        <f t="shared" si="15"/>
        <v>0</v>
      </c>
      <c r="O6" s="3">
        <f t="shared" si="16"/>
        <v>0</v>
      </c>
      <c r="P6">
        <f t="shared" si="17"/>
        <v>54.59</v>
      </c>
      <c r="Q6">
        <v>31</v>
      </c>
      <c r="R6">
        <f>CHOOSE(A6,Daylength!$B$2,Daylength!$B$3,Daylength!$B$4,Daylength!$B$5,Daylength!$B$6,Daylength!$B$7,Daylength!$B$8,Daylength!$B$9,Daylength!$B$10,Daylength!$B$11,Daylength!$B$12,Daylength!$B$13)</f>
        <v>13.45</v>
      </c>
      <c r="S6">
        <f t="shared" si="1"/>
        <v>1.2510030193417805</v>
      </c>
      <c r="T6">
        <f t="shared" si="2"/>
        <v>45</v>
      </c>
      <c r="U6">
        <f t="shared" si="3"/>
        <v>0</v>
      </c>
      <c r="V6">
        <f t="shared" si="18"/>
        <v>0.78539816249999994</v>
      </c>
      <c r="W6">
        <f t="shared" si="4"/>
        <v>0.81559235852499989</v>
      </c>
      <c r="X6">
        <f t="shared" si="19"/>
        <v>0.89283325653994594</v>
      </c>
      <c r="Y6">
        <f t="shared" si="5"/>
        <v>57.465833209083598</v>
      </c>
      <c r="Z6" s="4">
        <f t="shared" ref="Z6:Z25" si="26">AA5</f>
        <v>100</v>
      </c>
      <c r="AA6" s="3">
        <f t="shared" si="6"/>
        <v>97.124166790916405</v>
      </c>
      <c r="AB6">
        <f t="shared" si="20"/>
        <v>97.165125302178694</v>
      </c>
      <c r="AC6">
        <f t="shared" si="7"/>
        <v>151.7551253021787</v>
      </c>
      <c r="AD6" s="10">
        <f t="shared" si="8"/>
        <v>57.465833209083598</v>
      </c>
      <c r="AE6" s="8">
        <f t="shared" si="0"/>
        <v>57.465833209083598</v>
      </c>
      <c r="AF6" s="9">
        <f t="shared" si="9"/>
        <v>54.59</v>
      </c>
      <c r="AG6" s="11">
        <f t="shared" si="10"/>
        <v>0</v>
      </c>
    </row>
    <row r="7" spans="1:33">
      <c r="A7">
        <v>6</v>
      </c>
      <c r="B7" s="15">
        <f>Control!B7</f>
        <v>22.55555555555555</v>
      </c>
      <c r="C7" s="15">
        <f>Control!C7</f>
        <v>7.9444444444444429</v>
      </c>
      <c r="D7" s="15">
        <f>Control!D7</f>
        <v>44.254999999999995</v>
      </c>
      <c r="E7" s="2">
        <f t="shared" si="21"/>
        <v>0</v>
      </c>
      <c r="F7" s="2">
        <f t="shared" si="22"/>
        <v>0</v>
      </c>
      <c r="G7" s="2">
        <f t="shared" si="23"/>
        <v>46.73</v>
      </c>
      <c r="H7" s="2">
        <f t="shared" si="24"/>
        <v>100</v>
      </c>
      <c r="I7">
        <f t="shared" si="11"/>
        <v>15.249999999999996</v>
      </c>
      <c r="J7">
        <f t="shared" si="12"/>
        <v>1</v>
      </c>
      <c r="K7">
        <f t="shared" si="13"/>
        <v>44.254999999999995</v>
      </c>
      <c r="L7">
        <f t="shared" si="14"/>
        <v>0</v>
      </c>
      <c r="M7" s="3">
        <f t="shared" si="25"/>
        <v>0</v>
      </c>
      <c r="N7" s="3">
        <f t="shared" si="15"/>
        <v>0</v>
      </c>
      <c r="O7" s="3">
        <f t="shared" si="16"/>
        <v>0</v>
      </c>
      <c r="P7">
        <f t="shared" si="17"/>
        <v>44.254999999999995</v>
      </c>
      <c r="Q7">
        <v>30</v>
      </c>
      <c r="R7">
        <f>CHOOSE(A7,Daylength!$B$2,Daylength!$B$3,Daylength!$B$4,Daylength!$B$5,Daylength!$B$6,Daylength!$B$7,Daylength!$B$8,Daylength!$B$9,Daylength!$B$10,Daylength!$B$11,Daylength!$B$12,Daylength!$B$13)</f>
        <v>14.31666667</v>
      </c>
      <c r="S7">
        <f t="shared" si="1"/>
        <v>1.5249652131035099</v>
      </c>
      <c r="T7">
        <f t="shared" si="2"/>
        <v>45</v>
      </c>
      <c r="U7">
        <f t="shared" si="3"/>
        <v>0</v>
      </c>
      <c r="V7">
        <f t="shared" si="18"/>
        <v>0.78539816249999994</v>
      </c>
      <c r="W7">
        <f t="shared" si="4"/>
        <v>0.81559235852499989</v>
      </c>
      <c r="X7">
        <f t="shared" si="19"/>
        <v>0.89283325653994594</v>
      </c>
      <c r="Y7">
        <f t="shared" si="5"/>
        <v>92.099758807826902</v>
      </c>
      <c r="Z7" s="4">
        <f t="shared" si="26"/>
        <v>97.124166790916405</v>
      </c>
      <c r="AA7" s="3">
        <f t="shared" si="6"/>
        <v>49.279407983089499</v>
      </c>
      <c r="AB7">
        <f t="shared" si="20"/>
        <v>60.192191936030483</v>
      </c>
      <c r="AC7">
        <f t="shared" si="7"/>
        <v>104.44719193603048</v>
      </c>
      <c r="AD7" s="10">
        <f t="shared" si="8"/>
        <v>92.099758807826902</v>
      </c>
      <c r="AE7" s="8">
        <f t="shared" si="0"/>
        <v>92.099758807826902</v>
      </c>
      <c r="AF7" s="9">
        <f t="shared" si="9"/>
        <v>44.254999999999995</v>
      </c>
      <c r="AG7" s="11">
        <f t="shared" si="10"/>
        <v>0</v>
      </c>
    </row>
    <row r="8" spans="1:33">
      <c r="A8">
        <v>7</v>
      </c>
      <c r="B8" s="15">
        <f>Control!B8</f>
        <v>28.333333333333336</v>
      </c>
      <c r="C8" s="15">
        <f>Control!C8</f>
        <v>10.111111111111112</v>
      </c>
      <c r="D8" s="15">
        <f>Control!D8</f>
        <v>18.814999999999998</v>
      </c>
      <c r="E8" s="2">
        <f t="shared" si="21"/>
        <v>0</v>
      </c>
      <c r="F8" s="2">
        <f t="shared" si="22"/>
        <v>0</v>
      </c>
      <c r="G8" s="2">
        <f t="shared" si="23"/>
        <v>46.73</v>
      </c>
      <c r="H8" s="2">
        <f t="shared" si="24"/>
        <v>100</v>
      </c>
      <c r="I8">
        <f t="shared" si="11"/>
        <v>19.222222222222225</v>
      </c>
      <c r="J8">
        <f t="shared" si="12"/>
        <v>1</v>
      </c>
      <c r="K8">
        <f t="shared" si="13"/>
        <v>18.814999999999998</v>
      </c>
      <c r="L8">
        <f t="shared" si="14"/>
        <v>0</v>
      </c>
      <c r="M8" s="3">
        <f t="shared" si="25"/>
        <v>0</v>
      </c>
      <c r="N8" s="3">
        <f t="shared" si="15"/>
        <v>0</v>
      </c>
      <c r="O8" s="3">
        <f t="shared" si="16"/>
        <v>0</v>
      </c>
      <c r="P8">
        <f t="shared" si="17"/>
        <v>18.814999999999998</v>
      </c>
      <c r="Q8">
        <v>31</v>
      </c>
      <c r="R8">
        <f>CHOOSE(A8,Daylength!$B$2,Daylength!$B$3,Daylength!$B$4,Daylength!$B$5,Daylength!$B$6,Daylength!$B$7,Daylength!$B$8,Daylength!$B$9,Daylength!$B$10,Daylength!$B$11,Daylength!$B$12,Daylength!$B$13)</f>
        <v>13.766666669999999</v>
      </c>
      <c r="S8">
        <f t="shared" si="1"/>
        <v>1.9051260128060807</v>
      </c>
      <c r="T8">
        <f t="shared" si="2"/>
        <v>45</v>
      </c>
      <c r="U8">
        <f t="shared" si="3"/>
        <v>0</v>
      </c>
      <c r="V8">
        <f t="shared" si="18"/>
        <v>0.78539816249999994</v>
      </c>
      <c r="W8">
        <f t="shared" si="4"/>
        <v>0.81559235852499989</v>
      </c>
      <c r="X8">
        <f t="shared" si="19"/>
        <v>0.89283325653994594</v>
      </c>
      <c r="Y8">
        <f t="shared" si="5"/>
        <v>142.14956998525804</v>
      </c>
      <c r="Z8" s="4">
        <f t="shared" si="26"/>
        <v>49.279407983089499</v>
      </c>
      <c r="AA8" s="3">
        <f t="shared" si="6"/>
        <v>0</v>
      </c>
      <c r="AB8">
        <f t="shared" si="20"/>
        <v>14.355894235215434</v>
      </c>
      <c r="AC8">
        <f t="shared" si="7"/>
        <v>33.170894235215428</v>
      </c>
      <c r="AD8" s="10">
        <f t="shared" si="8"/>
        <v>33.170894235215428</v>
      </c>
      <c r="AE8" s="8">
        <f t="shared" si="0"/>
        <v>142.14956998525804</v>
      </c>
      <c r="AF8" s="9">
        <f t="shared" si="9"/>
        <v>18.814999999999998</v>
      </c>
      <c r="AG8" s="11">
        <f t="shared" si="10"/>
        <v>108.97867575004261</v>
      </c>
    </row>
    <row r="9" spans="1:33">
      <c r="A9">
        <v>8</v>
      </c>
      <c r="B9" s="15">
        <f>Control!B9</f>
        <v>28.166666666666668</v>
      </c>
      <c r="C9" s="15">
        <f>Control!C9</f>
        <v>9.7777777777777786</v>
      </c>
      <c r="D9" s="15">
        <f>Control!D9</f>
        <v>20.935000000000002</v>
      </c>
      <c r="E9" s="2">
        <f t="shared" si="21"/>
        <v>0</v>
      </c>
      <c r="F9" s="2">
        <f t="shared" si="22"/>
        <v>0</v>
      </c>
      <c r="G9" s="2">
        <f t="shared" si="23"/>
        <v>46.73</v>
      </c>
      <c r="H9" s="2">
        <f t="shared" si="24"/>
        <v>100</v>
      </c>
      <c r="I9">
        <f t="shared" si="11"/>
        <v>18.972222222222221</v>
      </c>
      <c r="J9">
        <f t="shared" si="12"/>
        <v>1</v>
      </c>
      <c r="K9">
        <f t="shared" si="13"/>
        <v>20.935000000000002</v>
      </c>
      <c r="L9">
        <f t="shared" si="14"/>
        <v>0</v>
      </c>
      <c r="M9" s="3">
        <f t="shared" si="25"/>
        <v>0</v>
      </c>
      <c r="N9" s="3">
        <f t="shared" si="15"/>
        <v>0</v>
      </c>
      <c r="O9" s="3">
        <f t="shared" si="16"/>
        <v>0</v>
      </c>
      <c r="P9">
        <f t="shared" si="17"/>
        <v>20.935000000000002</v>
      </c>
      <c r="Q9">
        <v>31</v>
      </c>
      <c r="R9">
        <f>CHOOSE(A9,Daylength!$B$2,Daylength!$B$3,Daylength!$B$4,Daylength!$B$5,Daylength!$B$6,Daylength!$B$7,Daylength!$B$8,Daylength!$B$9,Daylength!$B$10,Daylength!$B$11,Daylength!$B$12,Daylength!$B$13)</f>
        <v>12.75</v>
      </c>
      <c r="S9">
        <f t="shared" si="1"/>
        <v>1.8789597581411304</v>
      </c>
      <c r="T9">
        <f t="shared" si="2"/>
        <v>45</v>
      </c>
      <c r="U9">
        <f t="shared" si="3"/>
        <v>0</v>
      </c>
      <c r="V9">
        <f t="shared" si="18"/>
        <v>0.78539816249999994</v>
      </c>
      <c r="W9">
        <f t="shared" si="4"/>
        <v>0.81559235852499989</v>
      </c>
      <c r="X9">
        <f t="shared" si="19"/>
        <v>0.89283325653994594</v>
      </c>
      <c r="Y9">
        <f t="shared" si="5"/>
        <v>128.26454989462522</v>
      </c>
      <c r="Z9" s="4">
        <f t="shared" si="26"/>
        <v>0</v>
      </c>
      <c r="AA9" s="3">
        <f t="shared" si="6"/>
        <v>0</v>
      </c>
      <c r="AB9">
        <f t="shared" si="20"/>
        <v>0</v>
      </c>
      <c r="AC9">
        <f t="shared" si="7"/>
        <v>20.935000000000002</v>
      </c>
      <c r="AD9" s="10">
        <f t="shared" si="8"/>
        <v>20.935000000000002</v>
      </c>
      <c r="AE9" s="8">
        <f t="shared" si="0"/>
        <v>128.26454989462522</v>
      </c>
      <c r="AF9" s="9">
        <f t="shared" si="9"/>
        <v>20.935000000000002</v>
      </c>
      <c r="AG9" s="11">
        <f t="shared" si="10"/>
        <v>107.32954989462522</v>
      </c>
    </row>
    <row r="10" spans="1:33">
      <c r="A10">
        <v>9</v>
      </c>
      <c r="B10" s="15">
        <f>Control!B10</f>
        <v>22.888888888888893</v>
      </c>
      <c r="C10" s="15">
        <f>Control!C10</f>
        <v>6.6666666666666661</v>
      </c>
      <c r="D10" s="15">
        <f>Control!D10</f>
        <v>31.799999999999997</v>
      </c>
      <c r="E10" s="2">
        <f t="shared" si="21"/>
        <v>0</v>
      </c>
      <c r="F10" s="2">
        <f t="shared" si="22"/>
        <v>0</v>
      </c>
      <c r="G10" s="2">
        <f t="shared" si="23"/>
        <v>46.73</v>
      </c>
      <c r="H10" s="2">
        <f t="shared" si="24"/>
        <v>100</v>
      </c>
      <c r="I10">
        <f t="shared" si="11"/>
        <v>14.777777777777779</v>
      </c>
      <c r="J10">
        <f t="shared" si="12"/>
        <v>1</v>
      </c>
      <c r="K10">
        <f t="shared" si="13"/>
        <v>31.799999999999997</v>
      </c>
      <c r="L10">
        <f t="shared" si="14"/>
        <v>0</v>
      </c>
      <c r="M10" s="3">
        <f t="shared" si="25"/>
        <v>0</v>
      </c>
      <c r="N10" s="3">
        <f t="shared" si="15"/>
        <v>0</v>
      </c>
      <c r="O10" s="3">
        <f t="shared" si="16"/>
        <v>0</v>
      </c>
      <c r="P10">
        <f t="shared" si="17"/>
        <v>31.799999999999997</v>
      </c>
      <c r="Q10">
        <v>30</v>
      </c>
      <c r="R10">
        <f>CHOOSE(A10,Daylength!$B$2,Daylength!$B$3,Daylength!$B$4,Daylength!$B$5,Daylength!$B$6,Daylength!$B$7,Daylength!$B$8,Daylength!$B$9,Daylength!$B$10,Daylength!$B$11,Daylength!$B$12,Daylength!$B$13)</f>
        <v>11.633333329999999</v>
      </c>
      <c r="S10">
        <f t="shared" si="1"/>
        <v>1.4845372114042776</v>
      </c>
      <c r="T10">
        <f t="shared" si="2"/>
        <v>45</v>
      </c>
      <c r="U10">
        <f t="shared" si="3"/>
        <v>0</v>
      </c>
      <c r="V10">
        <f t="shared" si="18"/>
        <v>0.78539816249999994</v>
      </c>
      <c r="W10">
        <f t="shared" si="4"/>
        <v>0.81559235852499989</v>
      </c>
      <c r="X10">
        <f t="shared" si="19"/>
        <v>0.89283325653994594</v>
      </c>
      <c r="Y10">
        <f t="shared" si="5"/>
        <v>70.713528905280427</v>
      </c>
      <c r="Z10" s="4">
        <f t="shared" si="26"/>
        <v>0</v>
      </c>
      <c r="AA10" s="3">
        <f t="shared" si="6"/>
        <v>0</v>
      </c>
      <c r="AB10">
        <f t="shared" si="20"/>
        <v>0</v>
      </c>
      <c r="AC10">
        <f t="shared" si="7"/>
        <v>31.799999999999997</v>
      </c>
      <c r="AD10" s="10">
        <f t="shared" si="8"/>
        <v>31.799999999999997</v>
      </c>
      <c r="AE10" s="8">
        <f t="shared" si="0"/>
        <v>70.713528905280427</v>
      </c>
      <c r="AF10" s="9">
        <f t="shared" si="9"/>
        <v>31.799999999999997</v>
      </c>
      <c r="AG10" s="11">
        <f t="shared" si="10"/>
        <v>38.91352890528043</v>
      </c>
    </row>
    <row r="11" spans="1:33">
      <c r="A11">
        <v>10</v>
      </c>
      <c r="B11" s="15">
        <f>Control!B11</f>
        <v>15.555555555555555</v>
      </c>
      <c r="C11" s="15">
        <f>Control!C11</f>
        <v>2.9444444444444429</v>
      </c>
      <c r="D11" s="15">
        <f>Control!D11</f>
        <v>49.82</v>
      </c>
      <c r="E11" s="2">
        <f t="shared" si="21"/>
        <v>0</v>
      </c>
      <c r="F11" s="2">
        <f t="shared" si="22"/>
        <v>0</v>
      </c>
      <c r="G11" s="2">
        <f t="shared" si="23"/>
        <v>46.73</v>
      </c>
      <c r="H11" s="2">
        <f t="shared" si="24"/>
        <v>100</v>
      </c>
      <c r="I11">
        <f t="shared" si="11"/>
        <v>9.25</v>
      </c>
      <c r="J11">
        <f t="shared" si="12"/>
        <v>1</v>
      </c>
      <c r="K11">
        <f t="shared" si="13"/>
        <v>49.82</v>
      </c>
      <c r="L11">
        <f t="shared" si="14"/>
        <v>0</v>
      </c>
      <c r="M11" s="3">
        <f t="shared" si="25"/>
        <v>0</v>
      </c>
      <c r="N11" s="3">
        <f t="shared" si="15"/>
        <v>0</v>
      </c>
      <c r="O11" s="3">
        <f t="shared" si="16"/>
        <v>0</v>
      </c>
      <c r="P11">
        <f t="shared" si="17"/>
        <v>49.82</v>
      </c>
      <c r="Q11">
        <v>31</v>
      </c>
      <c r="R11">
        <f>CHOOSE(A11,Daylength!$B$2,Daylength!$B$3,Daylength!$B$4,Daylength!$B$5,Daylength!$B$6,Daylength!$B$7,Daylength!$B$8,Daylength!$B$9,Daylength!$B$10,Daylength!$B$11,Daylength!$B$12,Daylength!$B$13)</f>
        <v>10.3</v>
      </c>
      <c r="S11">
        <f t="shared" si="1"/>
        <v>1.0767014271963811</v>
      </c>
      <c r="T11">
        <f t="shared" si="2"/>
        <v>45</v>
      </c>
      <c r="U11">
        <f t="shared" si="3"/>
        <v>0</v>
      </c>
      <c r="V11">
        <f t="shared" si="18"/>
        <v>0.78539816249999994</v>
      </c>
      <c r="W11">
        <f t="shared" si="4"/>
        <v>0.81559235852499989</v>
      </c>
      <c r="X11">
        <f t="shared" si="19"/>
        <v>0.89283325653994594</v>
      </c>
      <c r="Y11">
        <f t="shared" si="5"/>
        <v>29.945202279068191</v>
      </c>
      <c r="Z11" s="4">
        <f t="shared" si="26"/>
        <v>0</v>
      </c>
      <c r="AA11" s="3">
        <f t="shared" si="6"/>
        <v>19.874797720931809</v>
      </c>
      <c r="AB11">
        <f t="shared" si="20"/>
        <v>0</v>
      </c>
      <c r="AC11">
        <f t="shared" si="7"/>
        <v>49.82</v>
      </c>
      <c r="AD11" s="10">
        <f t="shared" si="8"/>
        <v>29.945202279068191</v>
      </c>
      <c r="AE11" s="8">
        <f t="shared" si="0"/>
        <v>29.945202279068191</v>
      </c>
      <c r="AF11" s="9">
        <f t="shared" si="9"/>
        <v>49.82</v>
      </c>
      <c r="AG11" s="11">
        <f t="shared" si="10"/>
        <v>0</v>
      </c>
    </row>
    <row r="12" spans="1:33">
      <c r="A12">
        <v>11</v>
      </c>
      <c r="B12" s="15">
        <f>Control!B12</f>
        <v>6.9444444444444446</v>
      </c>
      <c r="C12" s="15">
        <f>Control!C12</f>
        <v>-0.77777777777777701</v>
      </c>
      <c r="D12" s="15">
        <f>Control!D12</f>
        <v>81.35499999999999</v>
      </c>
      <c r="E12" s="2">
        <f t="shared" si="21"/>
        <v>0</v>
      </c>
      <c r="F12" s="2">
        <f t="shared" si="22"/>
        <v>0</v>
      </c>
      <c r="G12" s="2">
        <f t="shared" si="23"/>
        <v>46.73</v>
      </c>
      <c r="H12" s="2">
        <f t="shared" si="24"/>
        <v>100</v>
      </c>
      <c r="I12">
        <f t="shared" si="11"/>
        <v>3.0833333333333339</v>
      </c>
      <c r="J12">
        <f t="shared" si="12"/>
        <v>0.51388888683333345</v>
      </c>
      <c r="K12">
        <f t="shared" si="13"/>
        <v>41.807430388325834</v>
      </c>
      <c r="L12">
        <f t="shared" si="14"/>
        <v>39.547569611674156</v>
      </c>
      <c r="M12" s="3">
        <f t="shared" si="25"/>
        <v>0</v>
      </c>
      <c r="N12" s="3">
        <f t="shared" si="15"/>
        <v>20.323056524706995</v>
      </c>
      <c r="O12" s="3">
        <f t="shared" si="16"/>
        <v>19.224513086967157</v>
      </c>
      <c r="P12">
        <f t="shared" si="17"/>
        <v>62.130486913032826</v>
      </c>
      <c r="Q12">
        <v>30</v>
      </c>
      <c r="R12">
        <f>CHOOSE(A12,Daylength!$B$2,Daylength!$B$3,Daylength!$B$4,Daylength!$B$5,Daylength!$B$6,Daylength!$B$7,Daylength!$B$8,Daylength!$B$9,Daylength!$B$10,Daylength!$B$11,Daylength!$B$12,Daylength!$B$13)</f>
        <v>9.4166666669999994</v>
      </c>
      <c r="S12">
        <f t="shared" si="1"/>
        <v>0.74112230735104112</v>
      </c>
      <c r="T12">
        <f t="shared" si="2"/>
        <v>45</v>
      </c>
      <c r="U12">
        <f t="shared" si="3"/>
        <v>0</v>
      </c>
      <c r="V12">
        <f t="shared" si="18"/>
        <v>0.78539816249999994</v>
      </c>
      <c r="W12">
        <f t="shared" si="4"/>
        <v>0.81559235852499989</v>
      </c>
      <c r="X12">
        <f t="shared" si="19"/>
        <v>0.89283325653994594</v>
      </c>
      <c r="Y12">
        <f t="shared" si="5"/>
        <v>6.2144627336649476</v>
      </c>
      <c r="Z12" s="4">
        <f t="shared" si="26"/>
        <v>19.874797720931809</v>
      </c>
      <c r="AA12" s="3">
        <f t="shared" si="6"/>
        <v>75.79082190029969</v>
      </c>
      <c r="AB12">
        <f t="shared" si="20"/>
        <v>34.765055317003778</v>
      </c>
      <c r="AC12">
        <f t="shared" si="7"/>
        <v>96.895542230036597</v>
      </c>
      <c r="AD12" s="10">
        <f t="shared" si="8"/>
        <v>6.2144627336649476</v>
      </c>
      <c r="AE12" s="8">
        <f t="shared" si="0"/>
        <v>6.2144627336649476</v>
      </c>
      <c r="AF12" s="9">
        <f t="shared" si="9"/>
        <v>62.130486913032826</v>
      </c>
      <c r="AG12" s="11">
        <f t="shared" si="10"/>
        <v>0</v>
      </c>
    </row>
    <row r="13" spans="1:33">
      <c r="A13">
        <v>12</v>
      </c>
      <c r="B13" s="15">
        <f>Control!B13</f>
        <v>2.3888888888888875</v>
      </c>
      <c r="C13" s="15">
        <f>Control!C13</f>
        <v>-3.9444444444444455</v>
      </c>
      <c r="D13" s="15">
        <f>Control!D13</f>
        <v>78.175000000000011</v>
      </c>
      <c r="E13" s="2">
        <f t="shared" si="21"/>
        <v>0</v>
      </c>
      <c r="F13" s="2">
        <f t="shared" si="22"/>
        <v>0</v>
      </c>
      <c r="G13" s="2">
        <f t="shared" si="23"/>
        <v>46.73</v>
      </c>
      <c r="H13" s="2">
        <f t="shared" si="24"/>
        <v>100</v>
      </c>
      <c r="I13">
        <f t="shared" si="11"/>
        <v>-0.77777777777777901</v>
      </c>
      <c r="J13">
        <f t="shared" si="12"/>
        <v>0</v>
      </c>
      <c r="K13">
        <f t="shared" si="13"/>
        <v>0</v>
      </c>
      <c r="L13">
        <f t="shared" si="14"/>
        <v>78.175000000000011</v>
      </c>
      <c r="M13" s="3">
        <f t="shared" si="25"/>
        <v>19.224513086967157</v>
      </c>
      <c r="N13" s="3">
        <f t="shared" si="15"/>
        <v>0</v>
      </c>
      <c r="O13" s="3">
        <f t="shared" si="16"/>
        <v>97.399513086967175</v>
      </c>
      <c r="P13">
        <f t="shared" si="17"/>
        <v>0</v>
      </c>
      <c r="Q13">
        <v>31</v>
      </c>
      <c r="R13">
        <f>CHOOSE(A13,Daylength!$B$2,Daylength!$B$3,Daylength!$B$4,Daylength!$B$5,Daylength!$B$6,Daylength!$B$7,Daylength!$B$8,Daylength!$B$9,Daylength!$B$10,Daylength!$B$11,Daylength!$B$12,Daylength!$B$13)</f>
        <v>8.8333333330000006</v>
      </c>
      <c r="S13">
        <f t="shared" si="1"/>
        <v>0.58155449142456406</v>
      </c>
      <c r="T13">
        <f t="shared" si="2"/>
        <v>45</v>
      </c>
      <c r="U13">
        <f t="shared" si="3"/>
        <v>0</v>
      </c>
      <c r="V13">
        <f t="shared" si="18"/>
        <v>0.78539816249999994</v>
      </c>
      <c r="W13">
        <f t="shared" si="4"/>
        <v>0.81559235852499989</v>
      </c>
      <c r="X13">
        <f t="shared" si="19"/>
        <v>0.89283325653994594</v>
      </c>
      <c r="Y13">
        <f t="shared" si="5"/>
        <v>0</v>
      </c>
      <c r="Z13" s="4">
        <f t="shared" si="26"/>
        <v>75.79082190029969</v>
      </c>
      <c r="AA13" s="3">
        <f t="shared" si="6"/>
        <v>75.79082190029969</v>
      </c>
      <c r="AB13">
        <f t="shared" si="20"/>
        <v>75.79082190029969</v>
      </c>
      <c r="AC13">
        <f t="shared" si="7"/>
        <v>75.79082190029969</v>
      </c>
      <c r="AD13" s="10">
        <f t="shared" si="8"/>
        <v>0</v>
      </c>
      <c r="AE13" s="8">
        <f t="shared" si="0"/>
        <v>0</v>
      </c>
      <c r="AF13" s="9">
        <f t="shared" si="9"/>
        <v>0</v>
      </c>
      <c r="AG13" s="11">
        <f t="shared" si="10"/>
        <v>0</v>
      </c>
    </row>
    <row r="14" spans="1:33">
      <c r="A14">
        <v>1</v>
      </c>
      <c r="B14" s="13">
        <f>B2</f>
        <v>1.6111111111111103</v>
      </c>
      <c r="C14" s="13">
        <f t="shared" ref="C14:D14" si="27">C2</f>
        <v>-5.2222222222222214</v>
      </c>
      <c r="D14" s="13">
        <f t="shared" si="27"/>
        <v>79.765000000000001</v>
      </c>
      <c r="E14" s="2">
        <f t="shared" si="21"/>
        <v>0</v>
      </c>
      <c r="F14" s="2">
        <f t="shared" si="22"/>
        <v>0</v>
      </c>
      <c r="G14" s="2">
        <f t="shared" si="23"/>
        <v>46.73</v>
      </c>
      <c r="H14" s="2">
        <f t="shared" si="24"/>
        <v>100</v>
      </c>
      <c r="I14">
        <f t="shared" si="11"/>
        <v>-1.8055555555555556</v>
      </c>
      <c r="J14">
        <f t="shared" si="12"/>
        <v>0</v>
      </c>
      <c r="K14">
        <f t="shared" si="13"/>
        <v>0</v>
      </c>
      <c r="L14">
        <f t="shared" si="14"/>
        <v>79.765000000000001</v>
      </c>
      <c r="M14" s="3">
        <f t="shared" si="25"/>
        <v>97.399513086967175</v>
      </c>
      <c r="N14" s="3">
        <f t="shared" si="15"/>
        <v>0</v>
      </c>
      <c r="O14" s="3">
        <f t="shared" si="16"/>
        <v>177.16451308696719</v>
      </c>
      <c r="P14">
        <f t="shared" si="17"/>
        <v>0</v>
      </c>
      <c r="Q14">
        <v>31</v>
      </c>
      <c r="R14">
        <f>CHOOSE(A14,Daylength!$B$2,Daylength!$B$3,Daylength!$B$4,Daylength!$B$5,Daylength!$B$6,Daylength!$B$7,Daylength!$B$8,Daylength!$B$9,Daylength!$B$10,Daylength!$B$11,Daylength!$B$12,Daylength!$B$13)</f>
        <v>9.0666666669999998</v>
      </c>
      <c r="S14">
        <f t="shared" si="1"/>
        <v>0.54457304219470581</v>
      </c>
      <c r="T14">
        <f t="shared" si="2"/>
        <v>45</v>
      </c>
      <c r="U14">
        <f t="shared" si="3"/>
        <v>0</v>
      </c>
      <c r="V14">
        <f t="shared" si="18"/>
        <v>0.78539816249999994</v>
      </c>
      <c r="W14">
        <f t="shared" si="4"/>
        <v>0.81559235852499989</v>
      </c>
      <c r="X14">
        <f t="shared" si="19"/>
        <v>0.89283325653994594</v>
      </c>
      <c r="Y14">
        <f t="shared" si="5"/>
        <v>0</v>
      </c>
      <c r="Z14" s="4">
        <f t="shared" si="26"/>
        <v>75.79082190029969</v>
      </c>
      <c r="AA14" s="3">
        <f t="shared" si="6"/>
        <v>75.79082190029969</v>
      </c>
      <c r="AB14">
        <f t="shared" si="20"/>
        <v>75.79082190029969</v>
      </c>
      <c r="AC14">
        <f t="shared" si="7"/>
        <v>75.79082190029969</v>
      </c>
      <c r="AD14" s="10">
        <f t="shared" si="8"/>
        <v>0</v>
      </c>
      <c r="AE14" s="8">
        <f t="shared" si="0"/>
        <v>0</v>
      </c>
      <c r="AF14" s="9">
        <f t="shared" si="9"/>
        <v>0</v>
      </c>
      <c r="AG14" s="11">
        <f t="shared" si="10"/>
        <v>0</v>
      </c>
    </row>
    <row r="15" spans="1:33">
      <c r="A15">
        <v>2</v>
      </c>
      <c r="B15" s="13">
        <f t="shared" ref="B15:D25" si="28">B3</f>
        <v>4.5555555555555571</v>
      </c>
      <c r="C15" s="13">
        <f t="shared" si="28"/>
        <v>-3.333333333333333</v>
      </c>
      <c r="D15" s="13">
        <f t="shared" si="28"/>
        <v>57.77</v>
      </c>
      <c r="E15" s="2">
        <f t="shared" si="21"/>
        <v>0</v>
      </c>
      <c r="F15" s="2">
        <f t="shared" si="22"/>
        <v>0</v>
      </c>
      <c r="G15" s="2">
        <f t="shared" si="23"/>
        <v>46.73</v>
      </c>
      <c r="H15" s="2">
        <f t="shared" si="24"/>
        <v>100</v>
      </c>
      <c r="I15">
        <f t="shared" si="11"/>
        <v>0.61111111111111205</v>
      </c>
      <c r="J15">
        <f t="shared" si="12"/>
        <v>0.1018518514444446</v>
      </c>
      <c r="K15">
        <f t="shared" si="13"/>
        <v>5.8839814579455645</v>
      </c>
      <c r="L15">
        <f t="shared" si="14"/>
        <v>51.886018542054437</v>
      </c>
      <c r="M15" s="3">
        <f t="shared" si="25"/>
        <v>177.16451308696719</v>
      </c>
      <c r="N15" s="3">
        <f t="shared" si="15"/>
        <v>23.329220720750172</v>
      </c>
      <c r="O15" s="3">
        <f t="shared" si="16"/>
        <v>205.72131090827145</v>
      </c>
      <c r="P15">
        <f t="shared" si="17"/>
        <v>29.213202178695738</v>
      </c>
      <c r="Q15">
        <v>29</v>
      </c>
      <c r="R15">
        <f>CHOOSE(A15,Daylength!$B$2,Daylength!$B$3,Daylength!$B$4,Daylength!$B$5,Daylength!$B$6,Daylength!$B$7,Daylength!$B$8,Daylength!$B$9,Daylength!$B$10,Daylength!$B$11,Daylength!$B$12,Daylength!$B$13)</f>
        <v>9.8666666670000005</v>
      </c>
      <c r="S15">
        <f t="shared" si="1"/>
        <v>0.63505291716611501</v>
      </c>
      <c r="T15">
        <f t="shared" si="2"/>
        <v>45</v>
      </c>
      <c r="U15">
        <f t="shared" si="3"/>
        <v>0</v>
      </c>
      <c r="V15">
        <f t="shared" si="18"/>
        <v>0.78539816249999994</v>
      </c>
      <c r="W15">
        <f t="shared" si="4"/>
        <v>0.81559235852499989</v>
      </c>
      <c r="X15">
        <f t="shared" si="19"/>
        <v>0.89283325653994594</v>
      </c>
      <c r="Y15">
        <f t="shared" si="5"/>
        <v>1.0786375193728297</v>
      </c>
      <c r="Z15" s="4">
        <f t="shared" si="26"/>
        <v>75.79082190029969</v>
      </c>
      <c r="AA15" s="3">
        <f t="shared" si="6"/>
        <v>100</v>
      </c>
      <c r="AB15">
        <f t="shared" si="20"/>
        <v>100.41612970646028</v>
      </c>
      <c r="AC15">
        <f t="shared" si="7"/>
        <v>129.62933188515603</v>
      </c>
      <c r="AD15" s="10">
        <f t="shared" si="8"/>
        <v>1.0786375193728297</v>
      </c>
      <c r="AE15" s="8">
        <f t="shared" si="0"/>
        <v>1.0786375193728297</v>
      </c>
      <c r="AF15" s="9">
        <f t="shared" si="9"/>
        <v>29.213202178695738</v>
      </c>
      <c r="AG15" s="11">
        <f t="shared" si="10"/>
        <v>0</v>
      </c>
    </row>
    <row r="16" spans="1:33">
      <c r="A16">
        <v>3</v>
      </c>
      <c r="B16" s="13">
        <f t="shared" si="28"/>
        <v>8.6666666666666679</v>
      </c>
      <c r="C16" s="13">
        <f t="shared" si="28"/>
        <v>-0.77777777777777701</v>
      </c>
      <c r="D16" s="13">
        <f t="shared" si="28"/>
        <v>62.275000000000006</v>
      </c>
      <c r="E16" s="2">
        <f t="shared" si="21"/>
        <v>0</v>
      </c>
      <c r="F16" s="2">
        <f t="shared" si="22"/>
        <v>0</v>
      </c>
      <c r="G16" s="2">
        <f t="shared" si="23"/>
        <v>46.73</v>
      </c>
      <c r="H16" s="2">
        <f t="shared" si="24"/>
        <v>100</v>
      </c>
      <c r="I16">
        <f t="shared" si="11"/>
        <v>3.9444444444444455</v>
      </c>
      <c r="J16">
        <f t="shared" si="12"/>
        <v>0.65740740477777793</v>
      </c>
      <c r="K16">
        <f t="shared" si="13"/>
        <v>40.940046132536125</v>
      </c>
      <c r="L16">
        <f t="shared" si="14"/>
        <v>21.334953867463881</v>
      </c>
      <c r="M16" s="3">
        <f t="shared" si="25"/>
        <v>205.72131090827145</v>
      </c>
      <c r="N16" s="3">
        <f t="shared" si="15"/>
        <v>149.26846976475215</v>
      </c>
      <c r="O16" s="3">
        <f t="shared" si="16"/>
        <v>77.787795010983174</v>
      </c>
      <c r="P16">
        <f t="shared" si="17"/>
        <v>190.20851589728829</v>
      </c>
      <c r="Q16" s="2">
        <v>31</v>
      </c>
      <c r="R16">
        <f>CHOOSE(A16,Daylength!$B$2,Daylength!$B$3,Daylength!$B$4,Daylength!$B$5,Daylength!$B$6,Daylength!$B$7,Daylength!$B$8,Daylength!$B$9,Daylength!$B$10,Daylength!$B$11,Daylength!$B$12,Daylength!$B$13)</f>
        <v>11.08333333</v>
      </c>
      <c r="S16">
        <f t="shared" si="1"/>
        <v>0.78158065032484925</v>
      </c>
      <c r="T16">
        <f t="shared" si="2"/>
        <v>45</v>
      </c>
      <c r="U16">
        <f t="shared" si="3"/>
        <v>0</v>
      </c>
      <c r="V16">
        <f t="shared" si="18"/>
        <v>0.78539816249999994</v>
      </c>
      <c r="W16">
        <f t="shared" si="4"/>
        <v>0.81559235852499989</v>
      </c>
      <c r="X16">
        <f t="shared" si="19"/>
        <v>0.89283325653994594</v>
      </c>
      <c r="Y16">
        <f t="shared" si="5"/>
        <v>10.165190024756409</v>
      </c>
      <c r="Z16" s="4">
        <f t="shared" si="26"/>
        <v>100</v>
      </c>
      <c r="AA16" s="3">
        <f t="shared" si="6"/>
        <v>100</v>
      </c>
      <c r="AB16">
        <f t="shared" si="20"/>
        <v>605.22690948431261</v>
      </c>
      <c r="AC16">
        <f t="shared" si="7"/>
        <v>795.43542538160091</v>
      </c>
      <c r="AD16" s="10">
        <f t="shared" si="8"/>
        <v>10.165190024756409</v>
      </c>
      <c r="AE16" s="8">
        <f t="shared" si="0"/>
        <v>10.165190024756409</v>
      </c>
      <c r="AF16" s="9">
        <f t="shared" si="9"/>
        <v>190.20851589728829</v>
      </c>
      <c r="AG16" s="11">
        <f t="shared" si="10"/>
        <v>0</v>
      </c>
    </row>
    <row r="17" spans="1:33">
      <c r="A17">
        <v>4</v>
      </c>
      <c r="B17" s="13">
        <f t="shared" si="28"/>
        <v>13.833333333333332</v>
      </c>
      <c r="C17" s="13">
        <f t="shared" si="28"/>
        <v>2.0000000000000009</v>
      </c>
      <c r="D17" s="13">
        <f t="shared" si="28"/>
        <v>51.41</v>
      </c>
      <c r="E17" s="2">
        <f t="shared" si="21"/>
        <v>0</v>
      </c>
      <c r="F17" s="2">
        <f t="shared" si="22"/>
        <v>0</v>
      </c>
      <c r="G17" s="2">
        <f t="shared" si="23"/>
        <v>46.73</v>
      </c>
      <c r="H17" s="2">
        <f t="shared" si="24"/>
        <v>100</v>
      </c>
      <c r="I17">
        <f t="shared" si="11"/>
        <v>7.9166666666666661</v>
      </c>
      <c r="J17">
        <f t="shared" si="12"/>
        <v>1</v>
      </c>
      <c r="K17">
        <f t="shared" si="13"/>
        <v>51.41</v>
      </c>
      <c r="L17">
        <f t="shared" si="14"/>
        <v>0</v>
      </c>
      <c r="M17" s="3">
        <f t="shared" si="25"/>
        <v>77.787795010983174</v>
      </c>
      <c r="N17" s="3">
        <f t="shared" si="15"/>
        <v>77.787795010983174</v>
      </c>
      <c r="O17" s="3">
        <f t="shared" si="16"/>
        <v>0</v>
      </c>
      <c r="P17">
        <f t="shared" si="17"/>
        <v>129.19779501098316</v>
      </c>
      <c r="Q17">
        <v>30</v>
      </c>
      <c r="R17">
        <f>CHOOSE(A17,Daylength!$B$2,Daylength!$B$3,Daylength!$B$4,Daylength!$B$5,Daylength!$B$6,Daylength!$B$7,Daylength!$B$8,Daylength!$B$9,Daylength!$B$10,Daylength!$B$11,Daylength!$B$12,Daylength!$B$13)</f>
        <v>12.366666670000001</v>
      </c>
      <c r="S17">
        <f t="shared" si="1"/>
        <v>0.99455051178985432</v>
      </c>
      <c r="T17">
        <f t="shared" si="2"/>
        <v>45</v>
      </c>
      <c r="U17">
        <f t="shared" si="3"/>
        <v>0</v>
      </c>
      <c r="V17">
        <f t="shared" si="18"/>
        <v>0.78539816249999994</v>
      </c>
      <c r="W17">
        <f t="shared" si="4"/>
        <v>0.81559235852499989</v>
      </c>
      <c r="X17">
        <f t="shared" si="19"/>
        <v>0.89283325653994594</v>
      </c>
      <c r="Y17">
        <f t="shared" si="5"/>
        <v>27.636858869121436</v>
      </c>
      <c r="Z17" s="4">
        <f t="shared" si="26"/>
        <v>100</v>
      </c>
      <c r="AA17" s="3">
        <f t="shared" si="6"/>
        <v>100</v>
      </c>
      <c r="AB17">
        <f t="shared" si="20"/>
        <v>276.10453593799178</v>
      </c>
      <c r="AC17">
        <f t="shared" si="7"/>
        <v>405.30233094897494</v>
      </c>
      <c r="AD17" s="10">
        <f t="shared" si="8"/>
        <v>27.636858869121436</v>
      </c>
      <c r="AE17" s="8">
        <f t="shared" si="0"/>
        <v>27.636858869121436</v>
      </c>
      <c r="AF17" s="9">
        <f t="shared" si="9"/>
        <v>129.19779501098316</v>
      </c>
      <c r="AG17" s="11">
        <f t="shared" si="10"/>
        <v>0</v>
      </c>
    </row>
    <row r="18" spans="1:33">
      <c r="A18">
        <v>5</v>
      </c>
      <c r="B18" s="13">
        <f t="shared" si="28"/>
        <v>18.555555555555557</v>
      </c>
      <c r="C18" s="13">
        <f t="shared" si="28"/>
        <v>5.0555555555555562</v>
      </c>
      <c r="D18" s="13">
        <f t="shared" si="28"/>
        <v>54.59</v>
      </c>
      <c r="E18" s="2">
        <f t="shared" si="21"/>
        <v>0</v>
      </c>
      <c r="F18" s="2">
        <f t="shared" si="22"/>
        <v>0</v>
      </c>
      <c r="G18" s="2">
        <f t="shared" si="23"/>
        <v>46.73</v>
      </c>
      <c r="H18" s="2">
        <f t="shared" si="24"/>
        <v>100</v>
      </c>
      <c r="I18">
        <f t="shared" si="11"/>
        <v>11.805555555555557</v>
      </c>
      <c r="J18">
        <f t="shared" si="12"/>
        <v>1</v>
      </c>
      <c r="K18">
        <f t="shared" si="13"/>
        <v>54.59</v>
      </c>
      <c r="L18">
        <f t="shared" si="14"/>
        <v>0</v>
      </c>
      <c r="M18" s="3">
        <f t="shared" si="25"/>
        <v>0</v>
      </c>
      <c r="N18" s="3">
        <f t="shared" si="15"/>
        <v>0</v>
      </c>
      <c r="O18" s="3">
        <f t="shared" si="16"/>
        <v>0</v>
      </c>
      <c r="P18">
        <f t="shared" si="17"/>
        <v>54.59</v>
      </c>
      <c r="Q18">
        <v>31</v>
      </c>
      <c r="R18">
        <f>CHOOSE(A18,Daylength!$B$2,Daylength!$B$3,Daylength!$B$4,Daylength!$B$5,Daylength!$B$6,Daylength!$B$7,Daylength!$B$8,Daylength!$B$9,Daylength!$B$10,Daylength!$B$11,Daylength!$B$12,Daylength!$B$13)</f>
        <v>13.45</v>
      </c>
      <c r="S18">
        <f t="shared" si="1"/>
        <v>1.2510030193417805</v>
      </c>
      <c r="T18">
        <f t="shared" si="2"/>
        <v>45</v>
      </c>
      <c r="U18">
        <f t="shared" si="3"/>
        <v>0</v>
      </c>
      <c r="V18">
        <f t="shared" si="18"/>
        <v>0.78539816249999994</v>
      </c>
      <c r="W18">
        <f t="shared" si="4"/>
        <v>0.81559235852499989</v>
      </c>
      <c r="X18">
        <f t="shared" si="19"/>
        <v>0.89283325653994594</v>
      </c>
      <c r="Y18">
        <f t="shared" si="5"/>
        <v>57.465833209083598</v>
      </c>
      <c r="Z18" s="4">
        <f t="shared" si="26"/>
        <v>100</v>
      </c>
      <c r="AA18" s="3">
        <f t="shared" si="6"/>
        <v>97.124166790916405</v>
      </c>
      <c r="AB18">
        <f t="shared" si="20"/>
        <v>97.165125302178694</v>
      </c>
      <c r="AC18">
        <f t="shared" si="7"/>
        <v>151.7551253021787</v>
      </c>
      <c r="AD18" s="10">
        <f t="shared" si="8"/>
        <v>57.465833209083598</v>
      </c>
      <c r="AE18" s="8">
        <f t="shared" si="0"/>
        <v>57.465833209083598</v>
      </c>
      <c r="AF18" s="9">
        <f t="shared" si="9"/>
        <v>54.59</v>
      </c>
      <c r="AG18" s="11">
        <f t="shared" si="10"/>
        <v>0</v>
      </c>
    </row>
    <row r="19" spans="1:33">
      <c r="A19">
        <v>6</v>
      </c>
      <c r="B19" s="13">
        <f t="shared" si="28"/>
        <v>22.55555555555555</v>
      </c>
      <c r="C19" s="13">
        <f t="shared" si="28"/>
        <v>7.9444444444444429</v>
      </c>
      <c r="D19" s="13">
        <f t="shared" si="28"/>
        <v>44.254999999999995</v>
      </c>
      <c r="E19" s="2">
        <f t="shared" si="21"/>
        <v>0</v>
      </c>
      <c r="F19" s="2">
        <f t="shared" si="22"/>
        <v>0</v>
      </c>
      <c r="G19" s="2">
        <f t="shared" si="23"/>
        <v>46.73</v>
      </c>
      <c r="H19" s="2">
        <f t="shared" si="24"/>
        <v>100</v>
      </c>
      <c r="I19">
        <f t="shared" si="11"/>
        <v>15.249999999999996</v>
      </c>
      <c r="J19">
        <f t="shared" si="12"/>
        <v>1</v>
      </c>
      <c r="K19">
        <f t="shared" si="13"/>
        <v>44.254999999999995</v>
      </c>
      <c r="L19">
        <f t="shared" si="14"/>
        <v>0</v>
      </c>
      <c r="M19" s="3">
        <f t="shared" si="25"/>
        <v>0</v>
      </c>
      <c r="N19" s="3">
        <f t="shared" si="15"/>
        <v>0</v>
      </c>
      <c r="O19" s="3">
        <f t="shared" si="16"/>
        <v>0</v>
      </c>
      <c r="P19">
        <f t="shared" si="17"/>
        <v>44.254999999999995</v>
      </c>
      <c r="Q19">
        <v>30</v>
      </c>
      <c r="R19">
        <f>CHOOSE(A19,Daylength!$B$2,Daylength!$B$3,Daylength!$B$4,Daylength!$B$5,Daylength!$B$6,Daylength!$B$7,Daylength!$B$8,Daylength!$B$9,Daylength!$B$10,Daylength!$B$11,Daylength!$B$12,Daylength!$B$13)</f>
        <v>14.31666667</v>
      </c>
      <c r="S19">
        <f t="shared" si="1"/>
        <v>1.5249652131035099</v>
      </c>
      <c r="T19">
        <f t="shared" si="2"/>
        <v>45</v>
      </c>
      <c r="U19">
        <f t="shared" si="3"/>
        <v>0</v>
      </c>
      <c r="V19">
        <f t="shared" si="18"/>
        <v>0.78539816249999994</v>
      </c>
      <c r="W19">
        <f t="shared" si="4"/>
        <v>0.81559235852499989</v>
      </c>
      <c r="X19">
        <f t="shared" si="19"/>
        <v>0.89283325653994594</v>
      </c>
      <c r="Y19">
        <f t="shared" si="5"/>
        <v>92.099758807826902</v>
      </c>
      <c r="Z19" s="4">
        <f t="shared" si="26"/>
        <v>97.124166790916405</v>
      </c>
      <c r="AA19" s="3">
        <f t="shared" si="6"/>
        <v>49.279407983089499</v>
      </c>
      <c r="AB19">
        <f t="shared" si="20"/>
        <v>60.192191936030483</v>
      </c>
      <c r="AC19">
        <f t="shared" si="7"/>
        <v>104.44719193603048</v>
      </c>
      <c r="AD19" s="10">
        <f t="shared" si="8"/>
        <v>92.099758807826902</v>
      </c>
      <c r="AE19" s="8">
        <f t="shared" si="0"/>
        <v>92.099758807826902</v>
      </c>
      <c r="AF19" s="9">
        <f t="shared" si="9"/>
        <v>44.254999999999995</v>
      </c>
      <c r="AG19" s="11">
        <f t="shared" si="10"/>
        <v>0</v>
      </c>
    </row>
    <row r="20" spans="1:33">
      <c r="A20">
        <v>7</v>
      </c>
      <c r="B20" s="13">
        <f t="shared" si="28"/>
        <v>28.333333333333336</v>
      </c>
      <c r="C20" s="13">
        <f t="shared" si="28"/>
        <v>10.111111111111112</v>
      </c>
      <c r="D20" s="13">
        <f t="shared" si="28"/>
        <v>18.814999999999998</v>
      </c>
      <c r="E20" s="2">
        <f t="shared" si="21"/>
        <v>0</v>
      </c>
      <c r="F20" s="2">
        <f t="shared" si="22"/>
        <v>0</v>
      </c>
      <c r="G20" s="2">
        <f t="shared" si="23"/>
        <v>46.73</v>
      </c>
      <c r="H20" s="2">
        <f t="shared" si="24"/>
        <v>100</v>
      </c>
      <c r="I20">
        <f t="shared" si="11"/>
        <v>19.222222222222225</v>
      </c>
      <c r="J20">
        <f t="shared" si="12"/>
        <v>1</v>
      </c>
      <c r="K20">
        <f t="shared" si="13"/>
        <v>18.814999999999998</v>
      </c>
      <c r="L20">
        <f t="shared" si="14"/>
        <v>0</v>
      </c>
      <c r="M20" s="3">
        <f t="shared" si="25"/>
        <v>0</v>
      </c>
      <c r="N20" s="3">
        <f t="shared" si="15"/>
        <v>0</v>
      </c>
      <c r="O20" s="3">
        <f t="shared" si="16"/>
        <v>0</v>
      </c>
      <c r="P20">
        <f t="shared" si="17"/>
        <v>18.814999999999998</v>
      </c>
      <c r="Q20">
        <v>31</v>
      </c>
      <c r="R20">
        <f>CHOOSE(A20,Daylength!$B$2,Daylength!$B$3,Daylength!$B$4,Daylength!$B$5,Daylength!$B$6,Daylength!$B$7,Daylength!$B$8,Daylength!$B$9,Daylength!$B$10,Daylength!$B$11,Daylength!$B$12,Daylength!$B$13)</f>
        <v>13.766666669999999</v>
      </c>
      <c r="S20">
        <f t="shared" si="1"/>
        <v>1.9051260128060807</v>
      </c>
      <c r="T20">
        <f t="shared" si="2"/>
        <v>45</v>
      </c>
      <c r="U20">
        <f t="shared" si="3"/>
        <v>0</v>
      </c>
      <c r="V20">
        <f t="shared" si="18"/>
        <v>0.78539816249999994</v>
      </c>
      <c r="W20">
        <f t="shared" si="4"/>
        <v>0.81559235852499989</v>
      </c>
      <c r="X20">
        <f t="shared" si="19"/>
        <v>0.89283325653994594</v>
      </c>
      <c r="Y20">
        <f t="shared" si="5"/>
        <v>142.14956998525804</v>
      </c>
      <c r="Z20" s="4">
        <f t="shared" si="26"/>
        <v>49.279407983089499</v>
      </c>
      <c r="AA20" s="3">
        <f t="shared" si="6"/>
        <v>0</v>
      </c>
      <c r="AB20">
        <f t="shared" si="20"/>
        <v>14.355894235215434</v>
      </c>
      <c r="AC20">
        <f t="shared" si="7"/>
        <v>33.170894235215428</v>
      </c>
      <c r="AD20" s="10">
        <f t="shared" si="8"/>
        <v>33.170894235215428</v>
      </c>
      <c r="AE20" s="8">
        <f t="shared" si="0"/>
        <v>142.14956998525804</v>
      </c>
      <c r="AF20" s="9">
        <f t="shared" si="9"/>
        <v>18.814999999999998</v>
      </c>
      <c r="AG20" s="11">
        <f t="shared" si="10"/>
        <v>108.97867575004261</v>
      </c>
    </row>
    <row r="21" spans="1:33">
      <c r="A21">
        <v>8</v>
      </c>
      <c r="B21" s="13">
        <f t="shared" si="28"/>
        <v>28.166666666666668</v>
      </c>
      <c r="C21" s="13">
        <f t="shared" si="28"/>
        <v>9.7777777777777786</v>
      </c>
      <c r="D21" s="13">
        <f t="shared" si="28"/>
        <v>20.935000000000002</v>
      </c>
      <c r="E21" s="2">
        <f t="shared" si="21"/>
        <v>0</v>
      </c>
      <c r="F21" s="2">
        <f t="shared" si="22"/>
        <v>0</v>
      </c>
      <c r="G21" s="2">
        <f t="shared" si="23"/>
        <v>46.73</v>
      </c>
      <c r="H21" s="2">
        <f t="shared" si="24"/>
        <v>100</v>
      </c>
      <c r="I21">
        <f t="shared" si="11"/>
        <v>18.972222222222221</v>
      </c>
      <c r="J21">
        <f t="shared" si="12"/>
        <v>1</v>
      </c>
      <c r="K21">
        <f t="shared" si="13"/>
        <v>20.935000000000002</v>
      </c>
      <c r="L21">
        <f t="shared" si="14"/>
        <v>0</v>
      </c>
      <c r="M21" s="3">
        <f t="shared" si="25"/>
        <v>0</v>
      </c>
      <c r="N21" s="3">
        <f t="shared" si="15"/>
        <v>0</v>
      </c>
      <c r="O21" s="3">
        <f t="shared" si="16"/>
        <v>0</v>
      </c>
      <c r="P21">
        <f t="shared" si="17"/>
        <v>20.935000000000002</v>
      </c>
      <c r="Q21">
        <v>31</v>
      </c>
      <c r="R21">
        <f>CHOOSE(A21,Daylength!$B$2,Daylength!$B$3,Daylength!$B$4,Daylength!$B$5,Daylength!$B$6,Daylength!$B$7,Daylength!$B$8,Daylength!$B$9,Daylength!$B$10,Daylength!$B$11,Daylength!$B$12,Daylength!$B$13)</f>
        <v>12.75</v>
      </c>
      <c r="S21">
        <f t="shared" si="1"/>
        <v>1.8789597581411304</v>
      </c>
      <c r="T21">
        <f t="shared" si="2"/>
        <v>45</v>
      </c>
      <c r="U21">
        <f t="shared" si="3"/>
        <v>0</v>
      </c>
      <c r="V21">
        <f t="shared" si="18"/>
        <v>0.78539816249999994</v>
      </c>
      <c r="W21">
        <f t="shared" si="4"/>
        <v>0.81559235852499989</v>
      </c>
      <c r="X21">
        <f t="shared" si="19"/>
        <v>0.89283325653994594</v>
      </c>
      <c r="Y21">
        <f t="shared" si="5"/>
        <v>128.26454989462522</v>
      </c>
      <c r="Z21" s="4">
        <f t="shared" si="26"/>
        <v>0</v>
      </c>
      <c r="AA21" s="3">
        <f t="shared" si="6"/>
        <v>0</v>
      </c>
      <c r="AB21">
        <f t="shared" si="20"/>
        <v>0</v>
      </c>
      <c r="AC21">
        <f t="shared" si="7"/>
        <v>20.935000000000002</v>
      </c>
      <c r="AD21" s="10">
        <f t="shared" si="8"/>
        <v>20.935000000000002</v>
      </c>
      <c r="AE21" s="8">
        <f t="shared" si="0"/>
        <v>128.26454989462522</v>
      </c>
      <c r="AF21" s="9">
        <f t="shared" si="9"/>
        <v>20.935000000000002</v>
      </c>
      <c r="AG21" s="11">
        <f t="shared" si="10"/>
        <v>107.32954989462522</v>
      </c>
    </row>
    <row r="22" spans="1:33">
      <c r="A22">
        <v>9</v>
      </c>
      <c r="B22" s="13">
        <f t="shared" si="28"/>
        <v>22.888888888888893</v>
      </c>
      <c r="C22" s="13">
        <f t="shared" si="28"/>
        <v>6.6666666666666661</v>
      </c>
      <c r="D22" s="13">
        <f t="shared" si="28"/>
        <v>31.799999999999997</v>
      </c>
      <c r="E22" s="2">
        <f t="shared" si="21"/>
        <v>0</v>
      </c>
      <c r="F22" s="2">
        <f t="shared" si="22"/>
        <v>0</v>
      </c>
      <c r="G22" s="2">
        <f t="shared" si="23"/>
        <v>46.73</v>
      </c>
      <c r="H22" s="2">
        <f t="shared" si="24"/>
        <v>100</v>
      </c>
      <c r="I22">
        <f t="shared" si="11"/>
        <v>14.777777777777779</v>
      </c>
      <c r="J22">
        <f t="shared" si="12"/>
        <v>1</v>
      </c>
      <c r="K22">
        <f t="shared" si="13"/>
        <v>31.799999999999997</v>
      </c>
      <c r="L22">
        <f t="shared" si="14"/>
        <v>0</v>
      </c>
      <c r="M22" s="3">
        <f t="shared" si="25"/>
        <v>0</v>
      </c>
      <c r="N22" s="3">
        <f t="shared" si="15"/>
        <v>0</v>
      </c>
      <c r="O22" s="3">
        <f t="shared" si="16"/>
        <v>0</v>
      </c>
      <c r="P22">
        <f t="shared" si="17"/>
        <v>31.799999999999997</v>
      </c>
      <c r="Q22">
        <v>30</v>
      </c>
      <c r="R22">
        <f>CHOOSE(A22,Daylength!$B$2,Daylength!$B$3,Daylength!$B$4,Daylength!$B$5,Daylength!$B$6,Daylength!$B$7,Daylength!$B$8,Daylength!$B$9,Daylength!$B$10,Daylength!$B$11,Daylength!$B$12,Daylength!$B$13)</f>
        <v>11.633333329999999</v>
      </c>
      <c r="S22">
        <f t="shared" si="1"/>
        <v>1.4845372114042776</v>
      </c>
      <c r="T22">
        <f t="shared" si="2"/>
        <v>45</v>
      </c>
      <c r="U22">
        <f t="shared" si="3"/>
        <v>0</v>
      </c>
      <c r="V22">
        <f t="shared" si="18"/>
        <v>0.78539816249999994</v>
      </c>
      <c r="W22">
        <f t="shared" si="4"/>
        <v>0.81559235852499989</v>
      </c>
      <c r="X22">
        <f t="shared" si="19"/>
        <v>0.89283325653994594</v>
      </c>
      <c r="Y22">
        <f t="shared" si="5"/>
        <v>70.713528905280427</v>
      </c>
      <c r="Z22" s="4">
        <f t="shared" si="26"/>
        <v>0</v>
      </c>
      <c r="AA22" s="3">
        <f t="shared" si="6"/>
        <v>0</v>
      </c>
      <c r="AB22">
        <f t="shared" si="20"/>
        <v>0</v>
      </c>
      <c r="AC22">
        <f t="shared" si="7"/>
        <v>31.799999999999997</v>
      </c>
      <c r="AD22" s="10">
        <f t="shared" si="8"/>
        <v>31.799999999999997</v>
      </c>
      <c r="AE22" s="8">
        <f t="shared" si="0"/>
        <v>70.713528905280427</v>
      </c>
      <c r="AF22" s="9">
        <f t="shared" si="9"/>
        <v>31.799999999999997</v>
      </c>
      <c r="AG22" s="11">
        <f t="shared" si="10"/>
        <v>38.91352890528043</v>
      </c>
    </row>
    <row r="23" spans="1:33">
      <c r="A23">
        <v>10</v>
      </c>
      <c r="B23" s="13">
        <f t="shared" si="28"/>
        <v>15.555555555555555</v>
      </c>
      <c r="C23" s="13">
        <f t="shared" si="28"/>
        <v>2.9444444444444429</v>
      </c>
      <c r="D23" s="13">
        <f t="shared" si="28"/>
        <v>49.82</v>
      </c>
      <c r="E23" s="2">
        <f t="shared" si="21"/>
        <v>0</v>
      </c>
      <c r="F23" s="2">
        <f t="shared" si="22"/>
        <v>0</v>
      </c>
      <c r="G23" s="2">
        <f t="shared" si="23"/>
        <v>46.73</v>
      </c>
      <c r="H23" s="2">
        <f t="shared" si="24"/>
        <v>100</v>
      </c>
      <c r="I23">
        <f t="shared" si="11"/>
        <v>9.25</v>
      </c>
      <c r="J23">
        <f t="shared" si="12"/>
        <v>1</v>
      </c>
      <c r="K23">
        <f t="shared" si="13"/>
        <v>49.82</v>
      </c>
      <c r="L23">
        <f t="shared" si="14"/>
        <v>0</v>
      </c>
      <c r="M23" s="3">
        <f t="shared" si="25"/>
        <v>0</v>
      </c>
      <c r="N23" s="3">
        <f t="shared" si="15"/>
        <v>0</v>
      </c>
      <c r="O23" s="3">
        <f t="shared" si="16"/>
        <v>0</v>
      </c>
      <c r="P23">
        <f t="shared" si="17"/>
        <v>49.82</v>
      </c>
      <c r="Q23">
        <v>31</v>
      </c>
      <c r="R23">
        <f>CHOOSE(A23,Daylength!$B$2,Daylength!$B$3,Daylength!$B$4,Daylength!$B$5,Daylength!$B$6,Daylength!$B$7,Daylength!$B$8,Daylength!$B$9,Daylength!$B$10,Daylength!$B$11,Daylength!$B$12,Daylength!$B$13)</f>
        <v>10.3</v>
      </c>
      <c r="S23">
        <f t="shared" si="1"/>
        <v>1.0767014271963811</v>
      </c>
      <c r="T23">
        <f t="shared" si="2"/>
        <v>45</v>
      </c>
      <c r="U23">
        <f t="shared" si="3"/>
        <v>0</v>
      </c>
      <c r="V23">
        <f t="shared" si="18"/>
        <v>0.78539816249999994</v>
      </c>
      <c r="W23">
        <f t="shared" si="4"/>
        <v>0.81559235852499989</v>
      </c>
      <c r="X23">
        <f t="shared" si="19"/>
        <v>0.89283325653994594</v>
      </c>
      <c r="Y23">
        <f t="shared" si="5"/>
        <v>29.945202279068191</v>
      </c>
      <c r="Z23" s="4">
        <f t="shared" si="26"/>
        <v>0</v>
      </c>
      <c r="AA23" s="3">
        <f t="shared" si="6"/>
        <v>19.874797720931809</v>
      </c>
      <c r="AB23">
        <f t="shared" si="20"/>
        <v>0</v>
      </c>
      <c r="AC23">
        <f t="shared" si="7"/>
        <v>49.82</v>
      </c>
      <c r="AD23" s="10">
        <f t="shared" si="8"/>
        <v>29.945202279068191</v>
      </c>
      <c r="AE23" s="8">
        <f t="shared" si="0"/>
        <v>29.945202279068191</v>
      </c>
      <c r="AF23" s="9">
        <f t="shared" si="9"/>
        <v>49.82</v>
      </c>
      <c r="AG23" s="11">
        <f t="shared" si="10"/>
        <v>0</v>
      </c>
    </row>
    <row r="24" spans="1:33">
      <c r="A24">
        <v>11</v>
      </c>
      <c r="B24" s="13">
        <f t="shared" si="28"/>
        <v>6.9444444444444446</v>
      </c>
      <c r="C24" s="13">
        <f t="shared" si="28"/>
        <v>-0.77777777777777701</v>
      </c>
      <c r="D24" s="13">
        <f t="shared" si="28"/>
        <v>81.35499999999999</v>
      </c>
      <c r="E24" s="2">
        <f t="shared" si="21"/>
        <v>0</v>
      </c>
      <c r="F24" s="2">
        <f t="shared" si="22"/>
        <v>0</v>
      </c>
      <c r="G24" s="2">
        <f t="shared" si="23"/>
        <v>46.73</v>
      </c>
      <c r="H24" s="2">
        <f t="shared" si="24"/>
        <v>100</v>
      </c>
      <c r="I24">
        <f t="shared" si="11"/>
        <v>3.0833333333333339</v>
      </c>
      <c r="J24">
        <f t="shared" si="12"/>
        <v>0.51388888683333345</v>
      </c>
      <c r="K24">
        <f t="shared" si="13"/>
        <v>41.807430388325834</v>
      </c>
      <c r="L24">
        <f t="shared" si="14"/>
        <v>39.547569611674156</v>
      </c>
      <c r="M24" s="3">
        <f t="shared" si="25"/>
        <v>0</v>
      </c>
      <c r="N24" s="3">
        <f t="shared" si="15"/>
        <v>20.323056524706995</v>
      </c>
      <c r="O24" s="3">
        <f t="shared" si="16"/>
        <v>19.224513086967157</v>
      </c>
      <c r="P24">
        <f t="shared" si="17"/>
        <v>62.130486913032826</v>
      </c>
      <c r="Q24">
        <v>30</v>
      </c>
      <c r="R24">
        <f>CHOOSE(A24,Daylength!$B$2,Daylength!$B$3,Daylength!$B$4,Daylength!$B$5,Daylength!$B$6,Daylength!$B$7,Daylength!$B$8,Daylength!$B$9,Daylength!$B$10,Daylength!$B$11,Daylength!$B$12,Daylength!$B$13)</f>
        <v>9.4166666669999994</v>
      </c>
      <c r="S24">
        <f t="shared" si="1"/>
        <v>0.74112230735104112</v>
      </c>
      <c r="T24">
        <f t="shared" si="2"/>
        <v>45</v>
      </c>
      <c r="U24">
        <f t="shared" si="3"/>
        <v>0</v>
      </c>
      <c r="V24">
        <f t="shared" si="18"/>
        <v>0.78539816249999994</v>
      </c>
      <c r="W24">
        <f t="shared" si="4"/>
        <v>0.81559235852499989</v>
      </c>
      <c r="X24">
        <f t="shared" si="19"/>
        <v>0.89283325653994594</v>
      </c>
      <c r="Y24">
        <f t="shared" si="5"/>
        <v>6.2144627336649476</v>
      </c>
      <c r="Z24" s="4">
        <f t="shared" si="26"/>
        <v>19.874797720931809</v>
      </c>
      <c r="AA24" s="3">
        <f t="shared" si="6"/>
        <v>75.79082190029969</v>
      </c>
      <c r="AB24">
        <f t="shared" si="20"/>
        <v>34.765055317003778</v>
      </c>
      <c r="AC24">
        <f t="shared" si="7"/>
        <v>96.895542230036597</v>
      </c>
      <c r="AD24" s="10">
        <f t="shared" si="8"/>
        <v>6.2144627336649476</v>
      </c>
      <c r="AE24" s="8">
        <f t="shared" si="0"/>
        <v>6.2144627336649476</v>
      </c>
      <c r="AF24" s="9">
        <f t="shared" si="9"/>
        <v>62.130486913032826</v>
      </c>
      <c r="AG24" s="11">
        <f t="shared" si="10"/>
        <v>0</v>
      </c>
    </row>
    <row r="25" spans="1:33">
      <c r="A25">
        <v>12</v>
      </c>
      <c r="B25" s="13">
        <f t="shared" si="28"/>
        <v>2.3888888888888875</v>
      </c>
      <c r="C25" s="13">
        <f t="shared" si="28"/>
        <v>-3.9444444444444455</v>
      </c>
      <c r="D25" s="13">
        <f t="shared" si="28"/>
        <v>78.175000000000011</v>
      </c>
      <c r="E25" s="2">
        <f t="shared" si="21"/>
        <v>0</v>
      </c>
      <c r="F25" s="2">
        <f t="shared" si="22"/>
        <v>0</v>
      </c>
      <c r="G25" s="2">
        <f t="shared" si="23"/>
        <v>46.73</v>
      </c>
      <c r="H25" s="2">
        <f t="shared" si="24"/>
        <v>100</v>
      </c>
      <c r="I25">
        <f t="shared" si="11"/>
        <v>-0.77777777777777901</v>
      </c>
      <c r="J25">
        <f t="shared" si="12"/>
        <v>0</v>
      </c>
      <c r="K25">
        <f t="shared" si="13"/>
        <v>0</v>
      </c>
      <c r="L25">
        <f t="shared" si="14"/>
        <v>78.175000000000011</v>
      </c>
      <c r="M25" s="3">
        <f t="shared" si="25"/>
        <v>19.224513086967157</v>
      </c>
      <c r="N25" s="3">
        <f t="shared" si="15"/>
        <v>0</v>
      </c>
      <c r="O25" s="3">
        <f t="shared" si="16"/>
        <v>97.399513086967175</v>
      </c>
      <c r="P25">
        <f t="shared" si="17"/>
        <v>0</v>
      </c>
      <c r="Q25">
        <v>31</v>
      </c>
      <c r="R25">
        <f>CHOOSE(A25,Daylength!$B$2,Daylength!$B$3,Daylength!$B$4,Daylength!$B$5,Daylength!$B$6,Daylength!$B$7,Daylength!$B$8,Daylength!$B$9,Daylength!$B$10,Daylength!$B$11,Daylength!$B$12,Daylength!$B$13)</f>
        <v>8.8333333330000006</v>
      </c>
      <c r="S25">
        <f t="shared" si="1"/>
        <v>0.58155449142456406</v>
      </c>
      <c r="T25">
        <f t="shared" si="2"/>
        <v>45</v>
      </c>
      <c r="U25">
        <f t="shared" si="3"/>
        <v>0</v>
      </c>
      <c r="V25">
        <f t="shared" si="18"/>
        <v>0.78539816249999994</v>
      </c>
      <c r="W25">
        <f t="shared" si="4"/>
        <v>0.81559235852499989</v>
      </c>
      <c r="X25">
        <f t="shared" si="19"/>
        <v>0.89283325653994594</v>
      </c>
      <c r="Y25">
        <f t="shared" si="5"/>
        <v>0</v>
      </c>
      <c r="Z25" s="4">
        <f t="shared" si="26"/>
        <v>75.79082190029969</v>
      </c>
      <c r="AA25" s="3">
        <f t="shared" si="6"/>
        <v>75.79082190029969</v>
      </c>
      <c r="AB25">
        <f t="shared" si="20"/>
        <v>75.79082190029969</v>
      </c>
      <c r="AC25">
        <f t="shared" si="7"/>
        <v>75.79082190029969</v>
      </c>
      <c r="AD25" s="10">
        <f t="shared" si="8"/>
        <v>0</v>
      </c>
      <c r="AE25" s="8">
        <f t="shared" si="0"/>
        <v>0</v>
      </c>
      <c r="AF25" s="9">
        <f t="shared" si="9"/>
        <v>0</v>
      </c>
      <c r="AG25" s="11">
        <f t="shared" si="10"/>
        <v>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9" workbookViewId="0">
      <selection activeCell="B41" sqref="B41"/>
    </sheetView>
  </sheetViews>
  <sheetFormatPr baseColWidth="10" defaultColWidth="8.83203125" defaultRowHeight="14" x14ac:dyDescent="0"/>
  <cols>
    <col min="1" max="1" width="15.6640625" customWidth="1"/>
    <col min="2" max="2" width="121.1640625" bestFit="1" customWidth="1"/>
  </cols>
  <sheetData>
    <row r="1" spans="1:2" ht="32.25" customHeight="1">
      <c r="A1" s="7" t="s">
        <v>61</v>
      </c>
      <c r="B1" s="7" t="s">
        <v>62</v>
      </c>
    </row>
    <row r="2" spans="1:2" ht="9.75" customHeight="1">
      <c r="A2" s="7"/>
      <c r="B2" s="7"/>
    </row>
    <row r="3" spans="1:2">
      <c r="A3" t="s">
        <v>28</v>
      </c>
      <c r="B3" t="s">
        <v>30</v>
      </c>
    </row>
    <row r="4" spans="1:2">
      <c r="A4" t="s">
        <v>15</v>
      </c>
      <c r="B4" t="s">
        <v>29</v>
      </c>
    </row>
    <row r="5" spans="1:2">
      <c r="A5" t="s">
        <v>31</v>
      </c>
      <c r="B5" t="s">
        <v>32</v>
      </c>
    </row>
    <row r="6" spans="1:2">
      <c r="A6" s="1" t="s">
        <v>0</v>
      </c>
      <c r="B6" s="1" t="s">
        <v>33</v>
      </c>
    </row>
    <row r="7" spans="1:2">
      <c r="A7" s="1" t="s">
        <v>1</v>
      </c>
      <c r="B7" s="1" t="s">
        <v>34</v>
      </c>
    </row>
    <row r="8" spans="1:2">
      <c r="A8" s="1" t="s">
        <v>2</v>
      </c>
      <c r="B8" s="1" t="s">
        <v>35</v>
      </c>
    </row>
    <row r="9" spans="1:2">
      <c r="A9" t="s">
        <v>3</v>
      </c>
      <c r="B9" t="s">
        <v>36</v>
      </c>
    </row>
    <row r="10" spans="1:2">
      <c r="A10" t="s">
        <v>4</v>
      </c>
      <c r="B10" t="s">
        <v>37</v>
      </c>
    </row>
    <row r="11" spans="1:2">
      <c r="A11" t="s">
        <v>5</v>
      </c>
      <c r="B11" t="s">
        <v>38</v>
      </c>
    </row>
    <row r="12" spans="1:2">
      <c r="A12" t="s">
        <v>6</v>
      </c>
      <c r="B12" t="s">
        <v>39</v>
      </c>
    </row>
    <row r="13" spans="1:2">
      <c r="A13" s="6" t="s">
        <v>8</v>
      </c>
      <c r="B13" s="6" t="s">
        <v>49</v>
      </c>
    </row>
    <row r="14" spans="1:2">
      <c r="A14" t="s">
        <v>7</v>
      </c>
      <c r="B14" t="s">
        <v>40</v>
      </c>
    </row>
    <row r="15" spans="1:2">
      <c r="A15" t="s">
        <v>9</v>
      </c>
      <c r="B15" t="s">
        <v>41</v>
      </c>
    </row>
    <row r="16" spans="1:2">
      <c r="A16" t="s">
        <v>10</v>
      </c>
      <c r="B16" t="s">
        <v>42</v>
      </c>
    </row>
    <row r="17" spans="1:2">
      <c r="A17" t="s">
        <v>11</v>
      </c>
      <c r="B17" t="s">
        <v>43</v>
      </c>
    </row>
    <row r="18" spans="1:2">
      <c r="A18" s="1" t="s">
        <v>12</v>
      </c>
      <c r="B18" s="1" t="s">
        <v>44</v>
      </c>
    </row>
    <row r="19" spans="1:2">
      <c r="A19" t="s">
        <v>13</v>
      </c>
      <c r="B19" t="s">
        <v>45</v>
      </c>
    </row>
    <row r="20" spans="1:2">
      <c r="A20" s="1" t="s">
        <v>24</v>
      </c>
      <c r="B20" s="1" t="s">
        <v>46</v>
      </c>
    </row>
    <row r="21" spans="1:2">
      <c r="A21" s="1" t="s">
        <v>25</v>
      </c>
      <c r="B21" s="1" t="s">
        <v>47</v>
      </c>
    </row>
    <row r="22" spans="1:2">
      <c r="A22" s="1" t="s">
        <v>26</v>
      </c>
      <c r="B22" s="1" t="s">
        <v>48</v>
      </c>
    </row>
    <row r="23" spans="1:2">
      <c r="A23" t="s">
        <v>23</v>
      </c>
      <c r="B23" s="2" t="s">
        <v>50</v>
      </c>
    </row>
    <row r="24" spans="1:2">
      <c r="A24" t="s">
        <v>27</v>
      </c>
      <c r="B24" s="2" t="s">
        <v>52</v>
      </c>
    </row>
    <row r="25" spans="1:2">
      <c r="A25" t="s">
        <v>14</v>
      </c>
      <c r="B25" s="2" t="s">
        <v>51</v>
      </c>
    </row>
    <row r="26" spans="1:2">
      <c r="A26" t="s">
        <v>17</v>
      </c>
      <c r="B26" s="1" t="s">
        <v>65</v>
      </c>
    </row>
    <row r="27" spans="1:2">
      <c r="A27" t="s">
        <v>18</v>
      </c>
      <c r="B27" s="6" t="s">
        <v>53</v>
      </c>
    </row>
    <row r="28" spans="1:2">
      <c r="A28" t="s">
        <v>16</v>
      </c>
      <c r="B28" s="2" t="s">
        <v>60</v>
      </c>
    </row>
    <row r="29" spans="1:2">
      <c r="A29" t="s">
        <v>19</v>
      </c>
      <c r="B29" t="s">
        <v>63</v>
      </c>
    </row>
    <row r="30" spans="1:2">
      <c r="A30" t="s">
        <v>20</v>
      </c>
      <c r="B30" t="s">
        <v>64</v>
      </c>
    </row>
    <row r="31" spans="1:2">
      <c r="A31" t="s">
        <v>21</v>
      </c>
      <c r="B31" t="s">
        <v>55</v>
      </c>
    </row>
    <row r="32" spans="1:2">
      <c r="A32" t="s">
        <v>22</v>
      </c>
      <c r="B32" t="s">
        <v>54</v>
      </c>
    </row>
    <row r="34" spans="1:1">
      <c r="A34" t="s">
        <v>56</v>
      </c>
    </row>
    <row r="35" spans="1:1">
      <c r="A35" t="s">
        <v>57</v>
      </c>
    </row>
    <row r="36" spans="1:1">
      <c r="A36" t="s">
        <v>58</v>
      </c>
    </row>
    <row r="38" spans="1:1">
      <c r="A38" t="s">
        <v>59</v>
      </c>
    </row>
  </sheetData>
  <pageMargins left="0.7" right="0.7" top="0.75" bottom="0.75" header="0.3" footer="0.3"/>
  <customProperties>
    <customPr name="Adapx::SelectedCells" r:id="rId1"/>
  </customPropertie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topLeftCell="A4" workbookViewId="0">
      <selection activeCell="S29" sqref="S29"/>
    </sheetView>
  </sheetViews>
  <sheetFormatPr baseColWidth="10" defaultColWidth="8.83203125" defaultRowHeight="14" x14ac:dyDescent="0"/>
  <sheetData>
    <row r="1" spans="1:1">
      <c r="A1" t="s">
        <v>70</v>
      </c>
    </row>
    <row r="19" spans="1:1">
      <c r="A19" t="s">
        <v>71</v>
      </c>
    </row>
  </sheetData>
  <pageMargins left="0.7" right="0.7" top="0.75" bottom="0.75" header="0.3" footer="0.3"/>
  <pageSetup orientation="portrait" horizontalDpi="4294967292" verticalDpi="4294967292"/>
  <customProperties>
    <customPr name="Adapx::SelectedCells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3" sqref="B3"/>
    </sheetView>
  </sheetViews>
  <sheetFormatPr baseColWidth="10" defaultRowHeight="14" x14ac:dyDescent="0"/>
  <sheetData>
    <row r="1" spans="1:2">
      <c r="A1" t="s">
        <v>31</v>
      </c>
      <c r="B1" t="s">
        <v>12</v>
      </c>
    </row>
    <row r="2" spans="1:2">
      <c r="A2">
        <v>1</v>
      </c>
      <c r="B2" s="1">
        <v>9.0666666669999998</v>
      </c>
    </row>
    <row r="3" spans="1:2">
      <c r="A3">
        <v>2</v>
      </c>
      <c r="B3" s="1">
        <v>9.8666666670000005</v>
      </c>
    </row>
    <row r="4" spans="1:2">
      <c r="A4">
        <v>3</v>
      </c>
      <c r="B4" s="1">
        <v>11.08333333</v>
      </c>
    </row>
    <row r="5" spans="1:2">
      <c r="A5">
        <v>4</v>
      </c>
      <c r="B5" s="1">
        <v>12.366666670000001</v>
      </c>
    </row>
    <row r="6" spans="1:2">
      <c r="A6">
        <v>5</v>
      </c>
      <c r="B6" s="1">
        <v>13.45</v>
      </c>
    </row>
    <row r="7" spans="1:2">
      <c r="A7">
        <v>6</v>
      </c>
      <c r="B7" s="1">
        <v>14.31666667</v>
      </c>
    </row>
    <row r="8" spans="1:2">
      <c r="A8">
        <v>7</v>
      </c>
      <c r="B8" s="1">
        <v>13.766666669999999</v>
      </c>
    </row>
    <row r="9" spans="1:2">
      <c r="A9">
        <v>8</v>
      </c>
      <c r="B9" s="1">
        <v>12.75</v>
      </c>
    </row>
    <row r="10" spans="1:2">
      <c r="A10">
        <v>9</v>
      </c>
      <c r="B10" s="1">
        <v>11.633333329999999</v>
      </c>
    </row>
    <row r="11" spans="1:2">
      <c r="A11">
        <v>10</v>
      </c>
      <c r="B11" s="1">
        <v>10.3</v>
      </c>
    </row>
    <row r="12" spans="1:2">
      <c r="A12">
        <v>11</v>
      </c>
      <c r="B12" s="1">
        <v>9.4166666669999994</v>
      </c>
    </row>
    <row r="13" spans="1:2">
      <c r="A13">
        <v>12</v>
      </c>
      <c r="B13" s="1">
        <v>8.8333333330000006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</vt:lpstr>
      <vt:lpstr>Scenario</vt:lpstr>
      <vt:lpstr>Variable Descriptions</vt:lpstr>
      <vt:lpstr>Graphs</vt:lpstr>
      <vt:lpstr>Daylength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Cleeves, Lauren</dc:creator>
  <cp:lastModifiedBy>Jeffrey Alan Hicke</cp:lastModifiedBy>
  <dcterms:created xsi:type="dcterms:W3CDTF">2014-03-10T18:59:55Z</dcterms:created>
  <dcterms:modified xsi:type="dcterms:W3CDTF">2015-02-02T21:13:04Z</dcterms:modified>
</cp:coreProperties>
</file>