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100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lfalfa">'[1]Input Prices'!$C$10</definedName>
    <definedName name="feeder">'[1]Input Prices'!$C$9</definedName>
    <definedName name="minerals">'[1]Input Prices'!$C$8</definedName>
    <definedName name="opint">'[1]Input Prices'!$C$16</definedName>
    <definedName name="ownlbr">'[1]Input Prices'!$C$13</definedName>
    <definedName name="_xlnm.Print_Area" localSheetId="0">Sheet1!$A$1:$I$60</definedName>
    <definedName name="Retlivint">'[1]Input Prices'!$C$17</definedName>
  </definedNames>
  <calcPr calcId="144525"/>
</workbook>
</file>

<file path=xl/calcChain.xml><?xml version="1.0" encoding="utf-8"?>
<calcChain xmlns="http://schemas.openxmlformats.org/spreadsheetml/2006/main">
  <c r="H55" i="1" l="1"/>
  <c r="I55" i="1" s="1"/>
  <c r="H54" i="1"/>
  <c r="I54" i="1" s="1"/>
  <c r="H53" i="1"/>
  <c r="I53" i="1" s="1"/>
  <c r="G53" i="1"/>
  <c r="I52" i="1"/>
  <c r="H52" i="1"/>
  <c r="I51" i="1"/>
  <c r="H51" i="1"/>
  <c r="I50" i="1"/>
  <c r="H50" i="1"/>
  <c r="I49" i="1"/>
  <c r="H49" i="1"/>
  <c r="I48" i="1"/>
  <c r="H48" i="1"/>
  <c r="G41" i="1"/>
  <c r="G40" i="1"/>
  <c r="H40" i="1" s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G25" i="1"/>
  <c r="I24" i="1"/>
  <c r="H24" i="1"/>
  <c r="I23" i="1"/>
  <c r="H23" i="1"/>
  <c r="I22" i="1"/>
  <c r="H22" i="1"/>
  <c r="I21" i="1"/>
  <c r="H21" i="1"/>
  <c r="I20" i="1"/>
  <c r="H20" i="1"/>
  <c r="I19" i="1"/>
  <c r="H19" i="1"/>
  <c r="G18" i="1"/>
  <c r="H18" i="1" s="1"/>
  <c r="I18" i="1" s="1"/>
  <c r="H17" i="1"/>
  <c r="G17" i="1"/>
  <c r="I13" i="1"/>
  <c r="H13" i="1"/>
  <c r="I12" i="1"/>
  <c r="H12" i="1"/>
  <c r="I11" i="1"/>
  <c r="H11" i="1"/>
  <c r="I10" i="1"/>
  <c r="H10" i="1"/>
  <c r="I9" i="1"/>
  <c r="H9" i="1"/>
  <c r="H14" i="1" s="1"/>
  <c r="I14" i="1" l="1"/>
  <c r="H42" i="1"/>
  <c r="H56" i="1"/>
  <c r="I56" i="1" s="1"/>
  <c r="I17" i="1"/>
  <c r="F41" i="1"/>
  <c r="H41" i="1" s="1"/>
  <c r="I41" i="1" s="1"/>
  <c r="H58" i="1" l="1"/>
  <c r="I42" i="1"/>
  <c r="I44" i="1"/>
  <c r="H44" i="1"/>
  <c r="I58" i="1" l="1"/>
  <c r="H60" i="1"/>
  <c r="I60" i="1" s="1"/>
</calcChain>
</file>

<file path=xl/sharedStrings.xml><?xml version="1.0" encoding="utf-8"?>
<sst xmlns="http://schemas.openxmlformats.org/spreadsheetml/2006/main" count="100" uniqueCount="66">
  <si>
    <t>EBB-D2-10: Holstein Dairy Annual Enterprise Budget</t>
  </si>
  <si>
    <t>210-cow herd with 22,828 pounds per milk cow</t>
  </si>
  <si>
    <t>Free stall housing and total mixed rations</t>
  </si>
  <si>
    <t>Total Number</t>
  </si>
  <si>
    <t>Weight</t>
  </si>
  <si>
    <t>of Head</t>
  </si>
  <si>
    <t>Price or</t>
  </si>
  <si>
    <t>Total Value</t>
  </si>
  <si>
    <t>Value or</t>
  </si>
  <si>
    <t>Each</t>
  </si>
  <si>
    <t>Unit</t>
  </si>
  <si>
    <t>Or Units</t>
  </si>
  <si>
    <t>Cost/Unit</t>
  </si>
  <si>
    <t>Cost/Head</t>
  </si>
  <si>
    <t>Gross Receipts</t>
  </si>
  <si>
    <t>Milk</t>
  </si>
  <si>
    <t>cwt</t>
  </si>
  <si>
    <t>Bull calves</t>
  </si>
  <si>
    <t>head</t>
  </si>
  <si>
    <t>Heifer calves</t>
  </si>
  <si>
    <t>Cull cows</t>
  </si>
  <si>
    <t>Manure credit</t>
  </si>
  <si>
    <t xml:space="preserve">   Total Receipts</t>
  </si>
  <si>
    <t>Operating Costs</t>
  </si>
  <si>
    <t>Alfalfa hay</t>
  </si>
  <si>
    <t>Feeder hay</t>
  </si>
  <si>
    <t>Corn silage</t>
  </si>
  <si>
    <t>Barley</t>
  </si>
  <si>
    <t>Corn</t>
  </si>
  <si>
    <t>Beet pulp</t>
  </si>
  <si>
    <t>Cottonseed meal</t>
  </si>
  <si>
    <t>Protein blend</t>
  </si>
  <si>
    <t>Minerals</t>
  </si>
  <si>
    <t>Marketing</t>
  </si>
  <si>
    <t>Barn supplies</t>
  </si>
  <si>
    <t>Utilities</t>
  </si>
  <si>
    <t>Records</t>
  </si>
  <si>
    <t>Bedding</t>
  </si>
  <si>
    <t>Professional Service</t>
  </si>
  <si>
    <t>Custom hire</t>
  </si>
  <si>
    <t>Replacement heifers</t>
  </si>
  <si>
    <t>Veterinary Medicine</t>
  </si>
  <si>
    <t>$</t>
  </si>
  <si>
    <t>Machinery (fuel, lubrication, repair)</t>
  </si>
  <si>
    <t>Vehicles (fuel, repair)</t>
  </si>
  <si>
    <t>Equipment (repair)</t>
  </si>
  <si>
    <t>Housing and Improvements (repair)</t>
  </si>
  <si>
    <t>Hired Labor</t>
  </si>
  <si>
    <t>hour</t>
  </si>
  <si>
    <t>Owner Labor</t>
  </si>
  <si>
    <t>Interest on Operating Capital</t>
  </si>
  <si>
    <t xml:space="preserve">   Total Operating Costs</t>
  </si>
  <si>
    <t>Income Above Operating Costs</t>
  </si>
  <si>
    <t>Ownership Costs</t>
  </si>
  <si>
    <t>Capital Recovery:</t>
  </si>
  <si>
    <t>Purchased Livestock</t>
  </si>
  <si>
    <t>Housing and Improve.</t>
  </si>
  <si>
    <t>Machinery</t>
  </si>
  <si>
    <t>Equipment</t>
  </si>
  <si>
    <t>Vehicles</t>
  </si>
  <si>
    <t>Interest on Retained Livestock</t>
  </si>
  <si>
    <t>Taxes and Insurance</t>
  </si>
  <si>
    <t>Overhead @ 2% of oper. Cap.</t>
  </si>
  <si>
    <t xml:space="preserve">   Total Ownership Costs</t>
  </si>
  <si>
    <t>Total Costs</t>
  </si>
  <si>
    <t>Returns Risk and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</si>
</sst>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164" fontId="3" fillId="3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left"/>
    </xf>
    <xf numFmtId="164" fontId="3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39" fontId="0" fillId="0" borderId="0" xfId="2" applyNumberFormat="1" applyFont="1"/>
    <xf numFmtId="9" fontId="0" fillId="0" borderId="0" xfId="3" applyFont="1"/>
    <xf numFmtId="39" fontId="0" fillId="0" borderId="2" xfId="2" applyNumberFormat="1" applyFont="1" applyBorder="1"/>
    <xf numFmtId="0" fontId="5" fillId="0" borderId="0" xfId="0" applyFont="1"/>
    <xf numFmtId="44" fontId="0" fillId="0" borderId="0" xfId="2" applyFont="1"/>
    <xf numFmtId="43" fontId="0" fillId="0" borderId="0" xfId="1" applyFont="1"/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2" fontId="5" fillId="0" borderId="0" xfId="0" applyNumberFormat="1" applyFont="1"/>
    <xf numFmtId="2" fontId="5" fillId="0" borderId="0" xfId="0" applyNumberFormat="1" applyFont="1" applyAlignment="1">
      <alignment horizontal="right"/>
    </xf>
    <xf numFmtId="8" fontId="0" fillId="0" borderId="0" xfId="0" applyNumberFormat="1"/>
    <xf numFmtId="8" fontId="5" fillId="0" borderId="0" xfId="0" applyNumberFormat="1" applyFont="1"/>
    <xf numFmtId="8" fontId="0" fillId="0" borderId="3" xfId="0" applyNumberFormat="1" applyBorder="1"/>
    <xf numFmtId="8" fontId="5" fillId="0" borderId="4" xfId="0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ls.uidaho.edu/Users/kpainter/Documents/Documents/Livestock/2010/Dairy/2010SmallDairyBudg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Prices"/>
      <sheetName val="D1 Open Lots"/>
      <sheetName val="D2 Free Stall"/>
      <sheetName val="D3 Free Stall, Jerseys"/>
    </sheetNames>
    <sheetDataSet>
      <sheetData sheetId="0">
        <row r="8">
          <cell r="C8">
            <v>25.7</v>
          </cell>
        </row>
        <row r="9">
          <cell r="C9">
            <v>5.75</v>
          </cell>
        </row>
        <row r="10">
          <cell r="C10">
            <v>7.65</v>
          </cell>
        </row>
        <row r="13">
          <cell r="C13">
            <v>10.95</v>
          </cell>
        </row>
        <row r="16">
          <cell r="C16">
            <v>7.0000000000000007E-2</v>
          </cell>
        </row>
        <row r="17">
          <cell r="C17">
            <v>0.06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I60" sqref="A1:I60"/>
    </sheetView>
  </sheetViews>
  <sheetFormatPr defaultRowHeight="15" x14ac:dyDescent="0.25"/>
  <cols>
    <col min="1" max="1" width="1.28515625" customWidth="1"/>
    <col min="2" max="2" width="14.140625" customWidth="1"/>
    <col min="3" max="3" width="10.5703125" customWidth="1"/>
    <col min="4" max="4" width="9.28515625" bestFit="1" customWidth="1"/>
    <col min="5" max="5" width="9.140625" style="18"/>
    <col min="6" max="6" width="13.7109375" style="18" customWidth="1"/>
    <col min="7" max="7" width="9.28515625" bestFit="1" customWidth="1"/>
    <col min="8" max="8" width="13.7109375" customWidth="1"/>
    <col min="9" max="9" width="12" bestFit="1" customWidth="1"/>
    <col min="11" max="11" width="11.7109375" bestFit="1" customWidth="1"/>
    <col min="257" max="257" width="1.28515625" customWidth="1"/>
    <col min="262" max="262" width="13.7109375" customWidth="1"/>
    <col min="264" max="264" width="13.7109375" customWidth="1"/>
    <col min="265" max="265" width="10.140625" bestFit="1" customWidth="1"/>
    <col min="267" max="267" width="11.7109375" bestFit="1" customWidth="1"/>
    <col min="513" max="513" width="1.28515625" customWidth="1"/>
    <col min="518" max="518" width="13.7109375" customWidth="1"/>
    <col min="520" max="520" width="13.7109375" customWidth="1"/>
    <col min="521" max="521" width="10.140625" bestFit="1" customWidth="1"/>
    <col min="523" max="523" width="11.7109375" bestFit="1" customWidth="1"/>
    <col min="769" max="769" width="1.28515625" customWidth="1"/>
    <col min="774" max="774" width="13.7109375" customWidth="1"/>
    <col min="776" max="776" width="13.7109375" customWidth="1"/>
    <col min="777" max="777" width="10.140625" bestFit="1" customWidth="1"/>
    <col min="779" max="779" width="11.7109375" bestFit="1" customWidth="1"/>
    <col min="1025" max="1025" width="1.28515625" customWidth="1"/>
    <col min="1030" max="1030" width="13.7109375" customWidth="1"/>
    <col min="1032" max="1032" width="13.7109375" customWidth="1"/>
    <col min="1033" max="1033" width="10.140625" bestFit="1" customWidth="1"/>
    <col min="1035" max="1035" width="11.7109375" bestFit="1" customWidth="1"/>
    <col min="1281" max="1281" width="1.28515625" customWidth="1"/>
    <col min="1286" max="1286" width="13.7109375" customWidth="1"/>
    <col min="1288" max="1288" width="13.7109375" customWidth="1"/>
    <col min="1289" max="1289" width="10.140625" bestFit="1" customWidth="1"/>
    <col min="1291" max="1291" width="11.7109375" bestFit="1" customWidth="1"/>
    <col min="1537" max="1537" width="1.28515625" customWidth="1"/>
    <col min="1542" max="1542" width="13.7109375" customWidth="1"/>
    <col min="1544" max="1544" width="13.7109375" customWidth="1"/>
    <col min="1545" max="1545" width="10.140625" bestFit="1" customWidth="1"/>
    <col min="1547" max="1547" width="11.7109375" bestFit="1" customWidth="1"/>
    <col min="1793" max="1793" width="1.28515625" customWidth="1"/>
    <col min="1798" max="1798" width="13.7109375" customWidth="1"/>
    <col min="1800" max="1800" width="13.7109375" customWidth="1"/>
    <col min="1801" max="1801" width="10.140625" bestFit="1" customWidth="1"/>
    <col min="1803" max="1803" width="11.7109375" bestFit="1" customWidth="1"/>
    <col min="2049" max="2049" width="1.28515625" customWidth="1"/>
    <col min="2054" max="2054" width="13.7109375" customWidth="1"/>
    <col min="2056" max="2056" width="13.7109375" customWidth="1"/>
    <col min="2057" max="2057" width="10.140625" bestFit="1" customWidth="1"/>
    <col min="2059" max="2059" width="11.7109375" bestFit="1" customWidth="1"/>
    <col min="2305" max="2305" width="1.28515625" customWidth="1"/>
    <col min="2310" max="2310" width="13.7109375" customWidth="1"/>
    <col min="2312" max="2312" width="13.7109375" customWidth="1"/>
    <col min="2313" max="2313" width="10.140625" bestFit="1" customWidth="1"/>
    <col min="2315" max="2315" width="11.7109375" bestFit="1" customWidth="1"/>
    <col min="2561" max="2561" width="1.28515625" customWidth="1"/>
    <col min="2566" max="2566" width="13.7109375" customWidth="1"/>
    <col min="2568" max="2568" width="13.7109375" customWidth="1"/>
    <col min="2569" max="2569" width="10.140625" bestFit="1" customWidth="1"/>
    <col min="2571" max="2571" width="11.7109375" bestFit="1" customWidth="1"/>
    <col min="2817" max="2817" width="1.28515625" customWidth="1"/>
    <col min="2822" max="2822" width="13.7109375" customWidth="1"/>
    <col min="2824" max="2824" width="13.7109375" customWidth="1"/>
    <col min="2825" max="2825" width="10.140625" bestFit="1" customWidth="1"/>
    <col min="2827" max="2827" width="11.7109375" bestFit="1" customWidth="1"/>
    <col min="3073" max="3073" width="1.28515625" customWidth="1"/>
    <col min="3078" max="3078" width="13.7109375" customWidth="1"/>
    <col min="3080" max="3080" width="13.7109375" customWidth="1"/>
    <col min="3081" max="3081" width="10.140625" bestFit="1" customWidth="1"/>
    <col min="3083" max="3083" width="11.7109375" bestFit="1" customWidth="1"/>
    <col min="3329" max="3329" width="1.28515625" customWidth="1"/>
    <col min="3334" max="3334" width="13.7109375" customWidth="1"/>
    <col min="3336" max="3336" width="13.7109375" customWidth="1"/>
    <col min="3337" max="3337" width="10.140625" bestFit="1" customWidth="1"/>
    <col min="3339" max="3339" width="11.7109375" bestFit="1" customWidth="1"/>
    <col min="3585" max="3585" width="1.28515625" customWidth="1"/>
    <col min="3590" max="3590" width="13.7109375" customWidth="1"/>
    <col min="3592" max="3592" width="13.7109375" customWidth="1"/>
    <col min="3593" max="3593" width="10.140625" bestFit="1" customWidth="1"/>
    <col min="3595" max="3595" width="11.7109375" bestFit="1" customWidth="1"/>
    <col min="3841" max="3841" width="1.28515625" customWidth="1"/>
    <col min="3846" max="3846" width="13.7109375" customWidth="1"/>
    <col min="3848" max="3848" width="13.7109375" customWidth="1"/>
    <col min="3849" max="3849" width="10.140625" bestFit="1" customWidth="1"/>
    <col min="3851" max="3851" width="11.7109375" bestFit="1" customWidth="1"/>
    <col min="4097" max="4097" width="1.28515625" customWidth="1"/>
    <col min="4102" max="4102" width="13.7109375" customWidth="1"/>
    <col min="4104" max="4104" width="13.7109375" customWidth="1"/>
    <col min="4105" max="4105" width="10.140625" bestFit="1" customWidth="1"/>
    <col min="4107" max="4107" width="11.7109375" bestFit="1" customWidth="1"/>
    <col min="4353" max="4353" width="1.28515625" customWidth="1"/>
    <col min="4358" max="4358" width="13.7109375" customWidth="1"/>
    <col min="4360" max="4360" width="13.7109375" customWidth="1"/>
    <col min="4361" max="4361" width="10.140625" bestFit="1" customWidth="1"/>
    <col min="4363" max="4363" width="11.7109375" bestFit="1" customWidth="1"/>
    <col min="4609" max="4609" width="1.28515625" customWidth="1"/>
    <col min="4614" max="4614" width="13.7109375" customWidth="1"/>
    <col min="4616" max="4616" width="13.7109375" customWidth="1"/>
    <col min="4617" max="4617" width="10.140625" bestFit="1" customWidth="1"/>
    <col min="4619" max="4619" width="11.7109375" bestFit="1" customWidth="1"/>
    <col min="4865" max="4865" width="1.28515625" customWidth="1"/>
    <col min="4870" max="4870" width="13.7109375" customWidth="1"/>
    <col min="4872" max="4872" width="13.7109375" customWidth="1"/>
    <col min="4873" max="4873" width="10.140625" bestFit="1" customWidth="1"/>
    <col min="4875" max="4875" width="11.7109375" bestFit="1" customWidth="1"/>
    <col min="5121" max="5121" width="1.28515625" customWidth="1"/>
    <col min="5126" max="5126" width="13.7109375" customWidth="1"/>
    <col min="5128" max="5128" width="13.7109375" customWidth="1"/>
    <col min="5129" max="5129" width="10.140625" bestFit="1" customWidth="1"/>
    <col min="5131" max="5131" width="11.7109375" bestFit="1" customWidth="1"/>
    <col min="5377" max="5377" width="1.28515625" customWidth="1"/>
    <col min="5382" max="5382" width="13.7109375" customWidth="1"/>
    <col min="5384" max="5384" width="13.7109375" customWidth="1"/>
    <col min="5385" max="5385" width="10.140625" bestFit="1" customWidth="1"/>
    <col min="5387" max="5387" width="11.7109375" bestFit="1" customWidth="1"/>
    <col min="5633" max="5633" width="1.28515625" customWidth="1"/>
    <col min="5638" max="5638" width="13.7109375" customWidth="1"/>
    <col min="5640" max="5640" width="13.7109375" customWidth="1"/>
    <col min="5641" max="5641" width="10.140625" bestFit="1" customWidth="1"/>
    <col min="5643" max="5643" width="11.7109375" bestFit="1" customWidth="1"/>
    <col min="5889" max="5889" width="1.28515625" customWidth="1"/>
    <col min="5894" max="5894" width="13.7109375" customWidth="1"/>
    <col min="5896" max="5896" width="13.7109375" customWidth="1"/>
    <col min="5897" max="5897" width="10.140625" bestFit="1" customWidth="1"/>
    <col min="5899" max="5899" width="11.7109375" bestFit="1" customWidth="1"/>
    <col min="6145" max="6145" width="1.28515625" customWidth="1"/>
    <col min="6150" max="6150" width="13.7109375" customWidth="1"/>
    <col min="6152" max="6152" width="13.7109375" customWidth="1"/>
    <col min="6153" max="6153" width="10.140625" bestFit="1" customWidth="1"/>
    <col min="6155" max="6155" width="11.7109375" bestFit="1" customWidth="1"/>
    <col min="6401" max="6401" width="1.28515625" customWidth="1"/>
    <col min="6406" max="6406" width="13.7109375" customWidth="1"/>
    <col min="6408" max="6408" width="13.7109375" customWidth="1"/>
    <col min="6409" max="6409" width="10.140625" bestFit="1" customWidth="1"/>
    <col min="6411" max="6411" width="11.7109375" bestFit="1" customWidth="1"/>
    <col min="6657" max="6657" width="1.28515625" customWidth="1"/>
    <col min="6662" max="6662" width="13.7109375" customWidth="1"/>
    <col min="6664" max="6664" width="13.7109375" customWidth="1"/>
    <col min="6665" max="6665" width="10.140625" bestFit="1" customWidth="1"/>
    <col min="6667" max="6667" width="11.7109375" bestFit="1" customWidth="1"/>
    <col min="6913" max="6913" width="1.28515625" customWidth="1"/>
    <col min="6918" max="6918" width="13.7109375" customWidth="1"/>
    <col min="6920" max="6920" width="13.7109375" customWidth="1"/>
    <col min="6921" max="6921" width="10.140625" bestFit="1" customWidth="1"/>
    <col min="6923" max="6923" width="11.7109375" bestFit="1" customWidth="1"/>
    <col min="7169" max="7169" width="1.28515625" customWidth="1"/>
    <col min="7174" max="7174" width="13.7109375" customWidth="1"/>
    <col min="7176" max="7176" width="13.7109375" customWidth="1"/>
    <col min="7177" max="7177" width="10.140625" bestFit="1" customWidth="1"/>
    <col min="7179" max="7179" width="11.7109375" bestFit="1" customWidth="1"/>
    <col min="7425" max="7425" width="1.28515625" customWidth="1"/>
    <col min="7430" max="7430" width="13.7109375" customWidth="1"/>
    <col min="7432" max="7432" width="13.7109375" customWidth="1"/>
    <col min="7433" max="7433" width="10.140625" bestFit="1" customWidth="1"/>
    <col min="7435" max="7435" width="11.7109375" bestFit="1" customWidth="1"/>
    <col min="7681" max="7681" width="1.28515625" customWidth="1"/>
    <col min="7686" max="7686" width="13.7109375" customWidth="1"/>
    <col min="7688" max="7688" width="13.7109375" customWidth="1"/>
    <col min="7689" max="7689" width="10.140625" bestFit="1" customWidth="1"/>
    <col min="7691" max="7691" width="11.7109375" bestFit="1" customWidth="1"/>
    <col min="7937" max="7937" width="1.28515625" customWidth="1"/>
    <col min="7942" max="7942" width="13.7109375" customWidth="1"/>
    <col min="7944" max="7944" width="13.7109375" customWidth="1"/>
    <col min="7945" max="7945" width="10.140625" bestFit="1" customWidth="1"/>
    <col min="7947" max="7947" width="11.7109375" bestFit="1" customWidth="1"/>
    <col min="8193" max="8193" width="1.28515625" customWidth="1"/>
    <col min="8198" max="8198" width="13.7109375" customWidth="1"/>
    <col min="8200" max="8200" width="13.7109375" customWidth="1"/>
    <col min="8201" max="8201" width="10.140625" bestFit="1" customWidth="1"/>
    <col min="8203" max="8203" width="11.7109375" bestFit="1" customWidth="1"/>
    <col min="8449" max="8449" width="1.28515625" customWidth="1"/>
    <col min="8454" max="8454" width="13.7109375" customWidth="1"/>
    <col min="8456" max="8456" width="13.7109375" customWidth="1"/>
    <col min="8457" max="8457" width="10.140625" bestFit="1" customWidth="1"/>
    <col min="8459" max="8459" width="11.7109375" bestFit="1" customWidth="1"/>
    <col min="8705" max="8705" width="1.28515625" customWidth="1"/>
    <col min="8710" max="8710" width="13.7109375" customWidth="1"/>
    <col min="8712" max="8712" width="13.7109375" customWidth="1"/>
    <col min="8713" max="8713" width="10.140625" bestFit="1" customWidth="1"/>
    <col min="8715" max="8715" width="11.7109375" bestFit="1" customWidth="1"/>
    <col min="8961" max="8961" width="1.28515625" customWidth="1"/>
    <col min="8966" max="8966" width="13.7109375" customWidth="1"/>
    <col min="8968" max="8968" width="13.7109375" customWidth="1"/>
    <col min="8969" max="8969" width="10.140625" bestFit="1" customWidth="1"/>
    <col min="8971" max="8971" width="11.7109375" bestFit="1" customWidth="1"/>
    <col min="9217" max="9217" width="1.28515625" customWidth="1"/>
    <col min="9222" max="9222" width="13.7109375" customWidth="1"/>
    <col min="9224" max="9224" width="13.7109375" customWidth="1"/>
    <col min="9225" max="9225" width="10.140625" bestFit="1" customWidth="1"/>
    <col min="9227" max="9227" width="11.7109375" bestFit="1" customWidth="1"/>
    <col min="9473" max="9473" width="1.28515625" customWidth="1"/>
    <col min="9478" max="9478" width="13.7109375" customWidth="1"/>
    <col min="9480" max="9480" width="13.7109375" customWidth="1"/>
    <col min="9481" max="9481" width="10.140625" bestFit="1" customWidth="1"/>
    <col min="9483" max="9483" width="11.7109375" bestFit="1" customWidth="1"/>
    <col min="9729" max="9729" width="1.28515625" customWidth="1"/>
    <col min="9734" max="9734" width="13.7109375" customWidth="1"/>
    <col min="9736" max="9736" width="13.7109375" customWidth="1"/>
    <col min="9737" max="9737" width="10.140625" bestFit="1" customWidth="1"/>
    <col min="9739" max="9739" width="11.7109375" bestFit="1" customWidth="1"/>
    <col min="9985" max="9985" width="1.28515625" customWidth="1"/>
    <col min="9990" max="9990" width="13.7109375" customWidth="1"/>
    <col min="9992" max="9992" width="13.7109375" customWidth="1"/>
    <col min="9993" max="9993" width="10.140625" bestFit="1" customWidth="1"/>
    <col min="9995" max="9995" width="11.7109375" bestFit="1" customWidth="1"/>
    <col min="10241" max="10241" width="1.28515625" customWidth="1"/>
    <col min="10246" max="10246" width="13.7109375" customWidth="1"/>
    <col min="10248" max="10248" width="13.7109375" customWidth="1"/>
    <col min="10249" max="10249" width="10.140625" bestFit="1" customWidth="1"/>
    <col min="10251" max="10251" width="11.7109375" bestFit="1" customWidth="1"/>
    <col min="10497" max="10497" width="1.28515625" customWidth="1"/>
    <col min="10502" max="10502" width="13.7109375" customWidth="1"/>
    <col min="10504" max="10504" width="13.7109375" customWidth="1"/>
    <col min="10505" max="10505" width="10.140625" bestFit="1" customWidth="1"/>
    <col min="10507" max="10507" width="11.7109375" bestFit="1" customWidth="1"/>
    <col min="10753" max="10753" width="1.28515625" customWidth="1"/>
    <col min="10758" max="10758" width="13.7109375" customWidth="1"/>
    <col min="10760" max="10760" width="13.7109375" customWidth="1"/>
    <col min="10761" max="10761" width="10.140625" bestFit="1" customWidth="1"/>
    <col min="10763" max="10763" width="11.7109375" bestFit="1" customWidth="1"/>
    <col min="11009" max="11009" width="1.28515625" customWidth="1"/>
    <col min="11014" max="11014" width="13.7109375" customWidth="1"/>
    <col min="11016" max="11016" width="13.7109375" customWidth="1"/>
    <col min="11017" max="11017" width="10.140625" bestFit="1" customWidth="1"/>
    <col min="11019" max="11019" width="11.7109375" bestFit="1" customWidth="1"/>
    <col min="11265" max="11265" width="1.28515625" customWidth="1"/>
    <col min="11270" max="11270" width="13.7109375" customWidth="1"/>
    <col min="11272" max="11272" width="13.7109375" customWidth="1"/>
    <col min="11273" max="11273" width="10.140625" bestFit="1" customWidth="1"/>
    <col min="11275" max="11275" width="11.7109375" bestFit="1" customWidth="1"/>
    <col min="11521" max="11521" width="1.28515625" customWidth="1"/>
    <col min="11526" max="11526" width="13.7109375" customWidth="1"/>
    <col min="11528" max="11528" width="13.7109375" customWidth="1"/>
    <col min="11529" max="11529" width="10.140625" bestFit="1" customWidth="1"/>
    <col min="11531" max="11531" width="11.7109375" bestFit="1" customWidth="1"/>
    <col min="11777" max="11777" width="1.28515625" customWidth="1"/>
    <col min="11782" max="11782" width="13.7109375" customWidth="1"/>
    <col min="11784" max="11784" width="13.7109375" customWidth="1"/>
    <col min="11785" max="11785" width="10.140625" bestFit="1" customWidth="1"/>
    <col min="11787" max="11787" width="11.7109375" bestFit="1" customWidth="1"/>
    <col min="12033" max="12033" width="1.28515625" customWidth="1"/>
    <col min="12038" max="12038" width="13.7109375" customWidth="1"/>
    <col min="12040" max="12040" width="13.7109375" customWidth="1"/>
    <col min="12041" max="12041" width="10.140625" bestFit="1" customWidth="1"/>
    <col min="12043" max="12043" width="11.7109375" bestFit="1" customWidth="1"/>
    <col min="12289" max="12289" width="1.28515625" customWidth="1"/>
    <col min="12294" max="12294" width="13.7109375" customWidth="1"/>
    <col min="12296" max="12296" width="13.7109375" customWidth="1"/>
    <col min="12297" max="12297" width="10.140625" bestFit="1" customWidth="1"/>
    <col min="12299" max="12299" width="11.7109375" bestFit="1" customWidth="1"/>
    <col min="12545" max="12545" width="1.28515625" customWidth="1"/>
    <col min="12550" max="12550" width="13.7109375" customWidth="1"/>
    <col min="12552" max="12552" width="13.7109375" customWidth="1"/>
    <col min="12553" max="12553" width="10.140625" bestFit="1" customWidth="1"/>
    <col min="12555" max="12555" width="11.7109375" bestFit="1" customWidth="1"/>
    <col min="12801" max="12801" width="1.28515625" customWidth="1"/>
    <col min="12806" max="12806" width="13.7109375" customWidth="1"/>
    <col min="12808" max="12808" width="13.7109375" customWidth="1"/>
    <col min="12809" max="12809" width="10.140625" bestFit="1" customWidth="1"/>
    <col min="12811" max="12811" width="11.7109375" bestFit="1" customWidth="1"/>
    <col min="13057" max="13057" width="1.28515625" customWidth="1"/>
    <col min="13062" max="13062" width="13.7109375" customWidth="1"/>
    <col min="13064" max="13064" width="13.7109375" customWidth="1"/>
    <col min="13065" max="13065" width="10.140625" bestFit="1" customWidth="1"/>
    <col min="13067" max="13067" width="11.7109375" bestFit="1" customWidth="1"/>
    <col min="13313" max="13313" width="1.28515625" customWidth="1"/>
    <col min="13318" max="13318" width="13.7109375" customWidth="1"/>
    <col min="13320" max="13320" width="13.7109375" customWidth="1"/>
    <col min="13321" max="13321" width="10.140625" bestFit="1" customWidth="1"/>
    <col min="13323" max="13323" width="11.7109375" bestFit="1" customWidth="1"/>
    <col min="13569" max="13569" width="1.28515625" customWidth="1"/>
    <col min="13574" max="13574" width="13.7109375" customWidth="1"/>
    <col min="13576" max="13576" width="13.7109375" customWidth="1"/>
    <col min="13577" max="13577" width="10.140625" bestFit="1" customWidth="1"/>
    <col min="13579" max="13579" width="11.7109375" bestFit="1" customWidth="1"/>
    <col min="13825" max="13825" width="1.28515625" customWidth="1"/>
    <col min="13830" max="13830" width="13.7109375" customWidth="1"/>
    <col min="13832" max="13832" width="13.7109375" customWidth="1"/>
    <col min="13833" max="13833" width="10.140625" bestFit="1" customWidth="1"/>
    <col min="13835" max="13835" width="11.7109375" bestFit="1" customWidth="1"/>
    <col min="14081" max="14081" width="1.28515625" customWidth="1"/>
    <col min="14086" max="14086" width="13.7109375" customWidth="1"/>
    <col min="14088" max="14088" width="13.7109375" customWidth="1"/>
    <col min="14089" max="14089" width="10.140625" bestFit="1" customWidth="1"/>
    <col min="14091" max="14091" width="11.7109375" bestFit="1" customWidth="1"/>
    <col min="14337" max="14337" width="1.28515625" customWidth="1"/>
    <col min="14342" max="14342" width="13.7109375" customWidth="1"/>
    <col min="14344" max="14344" width="13.7109375" customWidth="1"/>
    <col min="14345" max="14345" width="10.140625" bestFit="1" customWidth="1"/>
    <col min="14347" max="14347" width="11.7109375" bestFit="1" customWidth="1"/>
    <col min="14593" max="14593" width="1.28515625" customWidth="1"/>
    <col min="14598" max="14598" width="13.7109375" customWidth="1"/>
    <col min="14600" max="14600" width="13.7109375" customWidth="1"/>
    <col min="14601" max="14601" width="10.140625" bestFit="1" customWidth="1"/>
    <col min="14603" max="14603" width="11.7109375" bestFit="1" customWidth="1"/>
    <col min="14849" max="14849" width="1.28515625" customWidth="1"/>
    <col min="14854" max="14854" width="13.7109375" customWidth="1"/>
    <col min="14856" max="14856" width="13.7109375" customWidth="1"/>
    <col min="14857" max="14857" width="10.140625" bestFit="1" customWidth="1"/>
    <col min="14859" max="14859" width="11.7109375" bestFit="1" customWidth="1"/>
    <col min="15105" max="15105" width="1.28515625" customWidth="1"/>
    <col min="15110" max="15110" width="13.7109375" customWidth="1"/>
    <col min="15112" max="15112" width="13.7109375" customWidth="1"/>
    <col min="15113" max="15113" width="10.140625" bestFit="1" customWidth="1"/>
    <col min="15115" max="15115" width="11.7109375" bestFit="1" customWidth="1"/>
    <col min="15361" max="15361" width="1.28515625" customWidth="1"/>
    <col min="15366" max="15366" width="13.7109375" customWidth="1"/>
    <col min="15368" max="15368" width="13.7109375" customWidth="1"/>
    <col min="15369" max="15369" width="10.140625" bestFit="1" customWidth="1"/>
    <col min="15371" max="15371" width="11.7109375" bestFit="1" customWidth="1"/>
    <col min="15617" max="15617" width="1.28515625" customWidth="1"/>
    <col min="15622" max="15622" width="13.7109375" customWidth="1"/>
    <col min="15624" max="15624" width="13.7109375" customWidth="1"/>
    <col min="15625" max="15625" width="10.140625" bestFit="1" customWidth="1"/>
    <col min="15627" max="15627" width="11.7109375" bestFit="1" customWidth="1"/>
    <col min="15873" max="15873" width="1.28515625" customWidth="1"/>
    <col min="15878" max="15878" width="13.7109375" customWidth="1"/>
    <col min="15880" max="15880" width="13.7109375" customWidth="1"/>
    <col min="15881" max="15881" width="10.140625" bestFit="1" customWidth="1"/>
    <col min="15883" max="15883" width="11.7109375" bestFit="1" customWidth="1"/>
    <col min="16129" max="16129" width="1.28515625" customWidth="1"/>
    <col min="16134" max="16134" width="13.7109375" customWidth="1"/>
    <col min="16136" max="16136" width="13.7109375" customWidth="1"/>
    <col min="16137" max="16137" width="10.140625" bestFit="1" customWidth="1"/>
    <col min="16139" max="16139" width="11.7109375" bestFit="1" customWidth="1"/>
  </cols>
  <sheetData>
    <row r="1" spans="1:10" ht="15.75" x14ac:dyDescent="0.25">
      <c r="B1" s="1" t="s">
        <v>0</v>
      </c>
      <c r="C1" s="2"/>
      <c r="D1" s="2"/>
      <c r="E1" s="2"/>
      <c r="F1" s="2"/>
    </row>
    <row r="2" spans="1:10" ht="15.75" x14ac:dyDescent="0.25">
      <c r="B2" s="1" t="s">
        <v>1</v>
      </c>
      <c r="C2" s="2"/>
      <c r="D2" s="2"/>
      <c r="E2" s="2"/>
      <c r="F2" s="2"/>
      <c r="G2" s="3"/>
    </row>
    <row r="3" spans="1:10" ht="15.75" x14ac:dyDescent="0.25">
      <c r="B3" s="4" t="s">
        <v>2</v>
      </c>
      <c r="C3" s="5"/>
      <c r="D3" s="5"/>
      <c r="E3" s="5"/>
      <c r="F3" s="6"/>
    </row>
    <row r="4" spans="1:10" ht="15.75" x14ac:dyDescent="0.25">
      <c r="B4" s="1"/>
      <c r="C4" s="7"/>
      <c r="D4" s="7"/>
      <c r="E4" s="7"/>
      <c r="F4" s="6"/>
    </row>
    <row r="5" spans="1:10" x14ac:dyDescent="0.25">
      <c r="A5" s="8"/>
      <c r="B5" s="8"/>
      <c r="C5" s="9"/>
      <c r="D5" s="10"/>
      <c r="E5" s="11"/>
      <c r="F5" s="8" t="s">
        <v>3</v>
      </c>
      <c r="G5" s="9"/>
      <c r="H5" s="10"/>
      <c r="I5" s="11"/>
    </row>
    <row r="6" spans="1:10" x14ac:dyDescent="0.25">
      <c r="A6" s="12"/>
      <c r="B6" s="12"/>
      <c r="C6" s="13"/>
      <c r="D6" s="13" t="s">
        <v>4</v>
      </c>
      <c r="E6" s="13"/>
      <c r="F6" s="13" t="s">
        <v>5</v>
      </c>
      <c r="G6" s="13" t="s">
        <v>6</v>
      </c>
      <c r="H6" s="13" t="s">
        <v>7</v>
      </c>
      <c r="I6" s="13" t="s">
        <v>8</v>
      </c>
    </row>
    <row r="7" spans="1:10" x14ac:dyDescent="0.25">
      <c r="A7" s="14"/>
      <c r="B7" s="14"/>
      <c r="C7" s="15"/>
      <c r="D7" s="16" t="s">
        <v>9</v>
      </c>
      <c r="E7" s="15" t="s">
        <v>10</v>
      </c>
      <c r="F7" s="15" t="s">
        <v>11</v>
      </c>
      <c r="G7" s="15" t="s">
        <v>12</v>
      </c>
      <c r="H7" s="15"/>
      <c r="I7" s="15" t="s">
        <v>13</v>
      </c>
    </row>
    <row r="8" spans="1:10" x14ac:dyDescent="0.25">
      <c r="A8" s="17" t="s">
        <v>14</v>
      </c>
      <c r="B8" s="17"/>
      <c r="C8" s="17"/>
    </row>
    <row r="9" spans="1:10" x14ac:dyDescent="0.25">
      <c r="B9" t="s">
        <v>15</v>
      </c>
      <c r="D9" s="19">
        <v>228.28</v>
      </c>
      <c r="E9" s="18" t="s">
        <v>16</v>
      </c>
      <c r="F9" s="18">
        <v>210</v>
      </c>
      <c r="G9" s="20">
        <v>14.5</v>
      </c>
      <c r="H9" s="20">
        <f>D9*F9*G9</f>
        <v>695112.60000000009</v>
      </c>
      <c r="I9" s="20">
        <f>+H9/210</f>
        <v>3310.0600000000004</v>
      </c>
      <c r="J9" s="21"/>
    </row>
    <row r="10" spans="1:10" x14ac:dyDescent="0.25">
      <c r="B10" t="s">
        <v>17</v>
      </c>
      <c r="D10" s="19">
        <v>1</v>
      </c>
      <c r="E10" s="18" t="s">
        <v>18</v>
      </c>
      <c r="F10" s="18">
        <v>110</v>
      </c>
      <c r="G10" s="20">
        <v>35</v>
      </c>
      <c r="H10" s="20">
        <f>D10*F10*G10</f>
        <v>3850</v>
      </c>
      <c r="I10" s="20">
        <f t="shared" ref="I10:I60" si="0">+H10/210</f>
        <v>18.333333333333332</v>
      </c>
      <c r="J10" s="21"/>
    </row>
    <row r="11" spans="1:10" x14ac:dyDescent="0.25">
      <c r="B11" t="s">
        <v>19</v>
      </c>
      <c r="D11" s="19">
        <v>1</v>
      </c>
      <c r="E11" s="18" t="s">
        <v>18</v>
      </c>
      <c r="F11" s="18">
        <v>110</v>
      </c>
      <c r="G11" s="20">
        <v>135</v>
      </c>
      <c r="H11" s="20">
        <f>D11*F11*G11</f>
        <v>14850</v>
      </c>
      <c r="I11" s="20">
        <f t="shared" si="0"/>
        <v>70.714285714285708</v>
      </c>
      <c r="J11" s="21"/>
    </row>
    <row r="12" spans="1:10" x14ac:dyDescent="0.25">
      <c r="B12" t="s">
        <v>20</v>
      </c>
      <c r="D12" s="19">
        <v>1</v>
      </c>
      <c r="E12" s="18" t="s">
        <v>18</v>
      </c>
      <c r="F12" s="18">
        <v>63</v>
      </c>
      <c r="G12" s="20">
        <v>497</v>
      </c>
      <c r="H12" s="20">
        <f>D12*F12*G12</f>
        <v>31311</v>
      </c>
      <c r="I12" s="20">
        <f t="shared" si="0"/>
        <v>149.1</v>
      </c>
      <c r="J12" s="21"/>
    </row>
    <row r="13" spans="1:10" x14ac:dyDescent="0.25">
      <c r="B13" t="s">
        <v>21</v>
      </c>
      <c r="D13" s="19">
        <v>1</v>
      </c>
      <c r="E13" s="18" t="s">
        <v>18</v>
      </c>
      <c r="F13" s="18">
        <v>210</v>
      </c>
      <c r="G13" s="20">
        <v>35.5</v>
      </c>
      <c r="H13" s="22">
        <f>D13*F13*G13</f>
        <v>7455</v>
      </c>
      <c r="I13" s="22">
        <f t="shared" si="0"/>
        <v>35.5</v>
      </c>
      <c r="J13" s="21"/>
    </row>
    <row r="14" spans="1:10" x14ac:dyDescent="0.25">
      <c r="B14" s="17" t="s">
        <v>22</v>
      </c>
      <c r="C14" s="17"/>
      <c r="D14" s="23"/>
      <c r="H14" s="24">
        <f>SUM(H9:H13)</f>
        <v>752578.60000000009</v>
      </c>
      <c r="I14" s="24">
        <f t="shared" si="0"/>
        <v>3583.7076190476196</v>
      </c>
    </row>
    <row r="15" spans="1:10" x14ac:dyDescent="0.25">
      <c r="D15" s="23"/>
      <c r="H15" s="25"/>
      <c r="I15" s="25"/>
    </row>
    <row r="16" spans="1:10" x14ac:dyDescent="0.25">
      <c r="A16" s="17" t="s">
        <v>23</v>
      </c>
    </row>
    <row r="17" spans="2:9" x14ac:dyDescent="0.25">
      <c r="B17" s="23" t="s">
        <v>24</v>
      </c>
      <c r="E17" s="26" t="s">
        <v>16</v>
      </c>
      <c r="F17" s="27">
        <v>11664</v>
      </c>
      <c r="G17" s="28">
        <f>alfalfa</f>
        <v>7.65</v>
      </c>
      <c r="H17" s="20">
        <f>+F17*G17</f>
        <v>89229.6</v>
      </c>
      <c r="I17" s="20">
        <f>+H17/210</f>
        <v>424.90285714285716</v>
      </c>
    </row>
    <row r="18" spans="2:9" x14ac:dyDescent="0.25">
      <c r="B18" s="23" t="s">
        <v>25</v>
      </c>
      <c r="E18" s="26" t="s">
        <v>16</v>
      </c>
      <c r="F18" s="29">
        <v>2592</v>
      </c>
      <c r="G18" s="19">
        <f>feeder</f>
        <v>5.75</v>
      </c>
      <c r="H18" s="20">
        <f>+F18*G18</f>
        <v>14904</v>
      </c>
      <c r="I18" s="20">
        <f>+H18/210</f>
        <v>70.971428571428575</v>
      </c>
    </row>
    <row r="19" spans="2:9" x14ac:dyDescent="0.25">
      <c r="B19" s="23" t="s">
        <v>26</v>
      </c>
      <c r="E19" s="18" t="s">
        <v>16</v>
      </c>
      <c r="F19" s="27">
        <v>22464</v>
      </c>
      <c r="G19" s="19">
        <v>1.75</v>
      </c>
      <c r="H19" s="20">
        <f>+F19*G19</f>
        <v>39312</v>
      </c>
      <c r="I19" s="20">
        <f t="shared" si="0"/>
        <v>187.2</v>
      </c>
    </row>
    <row r="20" spans="2:9" x14ac:dyDescent="0.25">
      <c r="B20" s="23" t="s">
        <v>27</v>
      </c>
      <c r="E20" s="26" t="s">
        <v>16</v>
      </c>
      <c r="F20" s="27">
        <v>5184</v>
      </c>
      <c r="G20" s="19">
        <v>8.65</v>
      </c>
      <c r="H20" s="20">
        <f t="shared" ref="H20:H41" si="1">+F20*G20</f>
        <v>44841.599999999999</v>
      </c>
      <c r="I20" s="20">
        <f t="shared" si="0"/>
        <v>213.53142857142856</v>
      </c>
    </row>
    <row r="21" spans="2:9" x14ac:dyDescent="0.25">
      <c r="B21" s="23" t="s">
        <v>28</v>
      </c>
      <c r="E21" s="26" t="s">
        <v>16</v>
      </c>
      <c r="F21" s="27">
        <v>5184</v>
      </c>
      <c r="G21" s="19">
        <v>9.6</v>
      </c>
      <c r="H21" s="20">
        <f t="shared" si="1"/>
        <v>49766.400000000001</v>
      </c>
      <c r="I21" s="20">
        <f t="shared" si="0"/>
        <v>236.98285714285714</v>
      </c>
    </row>
    <row r="22" spans="2:9" x14ac:dyDescent="0.25">
      <c r="B22" s="23" t="s">
        <v>29</v>
      </c>
      <c r="E22" s="26" t="s">
        <v>16</v>
      </c>
      <c r="F22" s="27">
        <v>3888</v>
      </c>
      <c r="G22" s="19">
        <v>6.5</v>
      </c>
      <c r="H22" s="20">
        <f t="shared" si="1"/>
        <v>25272</v>
      </c>
      <c r="I22" s="20">
        <f t="shared" si="0"/>
        <v>120.34285714285714</v>
      </c>
    </row>
    <row r="23" spans="2:9" x14ac:dyDescent="0.25">
      <c r="B23" s="23" t="s">
        <v>30</v>
      </c>
      <c r="E23" s="26" t="s">
        <v>16</v>
      </c>
      <c r="F23" s="27">
        <v>4752</v>
      </c>
      <c r="G23" s="19">
        <v>13</v>
      </c>
      <c r="H23" s="20">
        <f t="shared" si="1"/>
        <v>61776</v>
      </c>
      <c r="I23" s="20">
        <f t="shared" si="0"/>
        <v>294.17142857142858</v>
      </c>
    </row>
    <row r="24" spans="2:9" x14ac:dyDescent="0.25">
      <c r="B24" s="23" t="s">
        <v>31</v>
      </c>
      <c r="E24" s="26" t="s">
        <v>16</v>
      </c>
      <c r="F24" s="27">
        <v>1944</v>
      </c>
      <c r="G24" s="27">
        <v>13.4</v>
      </c>
      <c r="H24" s="20">
        <f t="shared" si="1"/>
        <v>26049.600000000002</v>
      </c>
      <c r="I24" s="20">
        <f t="shared" si="0"/>
        <v>124.0457142857143</v>
      </c>
    </row>
    <row r="25" spans="2:9" x14ac:dyDescent="0.25">
      <c r="B25" s="23" t="s">
        <v>32</v>
      </c>
      <c r="E25" s="18" t="s">
        <v>16</v>
      </c>
      <c r="F25" s="27">
        <v>172.8</v>
      </c>
      <c r="G25" s="19">
        <f>minerals</f>
        <v>25.7</v>
      </c>
      <c r="H25" s="20">
        <f t="shared" si="1"/>
        <v>4440.96</v>
      </c>
      <c r="I25" s="20">
        <f t="shared" si="0"/>
        <v>21.14742857142857</v>
      </c>
    </row>
    <row r="26" spans="2:9" x14ac:dyDescent="0.25">
      <c r="B26" s="23" t="s">
        <v>33</v>
      </c>
      <c r="E26" s="26" t="s">
        <v>18</v>
      </c>
      <c r="F26" s="27">
        <v>210</v>
      </c>
      <c r="G26" s="19">
        <v>151.76</v>
      </c>
      <c r="H26" s="20">
        <f t="shared" si="1"/>
        <v>31869.599999999999</v>
      </c>
      <c r="I26" s="20">
        <f t="shared" si="0"/>
        <v>151.76</v>
      </c>
    </row>
    <row r="27" spans="2:9" x14ac:dyDescent="0.25">
      <c r="B27" s="23" t="s">
        <v>34</v>
      </c>
      <c r="E27" s="26" t="s">
        <v>18</v>
      </c>
      <c r="F27" s="27">
        <v>210</v>
      </c>
      <c r="G27" s="19">
        <v>40</v>
      </c>
      <c r="H27" s="20">
        <f t="shared" si="1"/>
        <v>8400</v>
      </c>
      <c r="I27" s="20">
        <f t="shared" si="0"/>
        <v>40</v>
      </c>
    </row>
    <row r="28" spans="2:9" x14ac:dyDescent="0.25">
      <c r="B28" s="23" t="s">
        <v>35</v>
      </c>
      <c r="E28" s="18" t="s">
        <v>18</v>
      </c>
      <c r="F28" s="27">
        <v>210</v>
      </c>
      <c r="G28" s="19">
        <v>136</v>
      </c>
      <c r="H28" s="20">
        <f t="shared" si="1"/>
        <v>28560</v>
      </c>
      <c r="I28" s="20">
        <f t="shared" si="0"/>
        <v>136</v>
      </c>
    </row>
    <row r="29" spans="2:9" x14ac:dyDescent="0.25">
      <c r="B29" s="23" t="s">
        <v>36</v>
      </c>
      <c r="E29" s="26" t="s">
        <v>18</v>
      </c>
      <c r="F29" s="27">
        <v>210</v>
      </c>
      <c r="G29" s="19">
        <v>19.8</v>
      </c>
      <c r="H29" s="20">
        <f t="shared" si="1"/>
        <v>4158</v>
      </c>
      <c r="I29" s="20">
        <f t="shared" si="0"/>
        <v>19.8</v>
      </c>
    </row>
    <row r="30" spans="2:9" x14ac:dyDescent="0.25">
      <c r="B30" s="23" t="s">
        <v>37</v>
      </c>
      <c r="E30" s="26" t="s">
        <v>18</v>
      </c>
      <c r="F30" s="27">
        <v>210</v>
      </c>
      <c r="G30" s="19">
        <v>71.73</v>
      </c>
      <c r="H30" s="20">
        <f t="shared" si="1"/>
        <v>15063.300000000001</v>
      </c>
      <c r="I30" s="20">
        <f t="shared" si="0"/>
        <v>71.73</v>
      </c>
    </row>
    <row r="31" spans="2:9" x14ac:dyDescent="0.25">
      <c r="B31" s="23" t="s">
        <v>38</v>
      </c>
      <c r="E31" s="26" t="s">
        <v>18</v>
      </c>
      <c r="F31" s="27">
        <v>210</v>
      </c>
      <c r="G31" s="19">
        <v>10.47</v>
      </c>
      <c r="H31" s="20">
        <f t="shared" si="1"/>
        <v>2198.7000000000003</v>
      </c>
      <c r="I31" s="20">
        <f t="shared" si="0"/>
        <v>10.47</v>
      </c>
    </row>
    <row r="32" spans="2:9" x14ac:dyDescent="0.25">
      <c r="B32" s="23" t="s">
        <v>39</v>
      </c>
      <c r="E32" s="26" t="s">
        <v>18</v>
      </c>
      <c r="F32" s="27">
        <v>210</v>
      </c>
      <c r="G32" s="19">
        <v>27.5</v>
      </c>
      <c r="H32" s="20">
        <f t="shared" si="1"/>
        <v>5775</v>
      </c>
      <c r="I32" s="20">
        <f t="shared" si="0"/>
        <v>27.5</v>
      </c>
    </row>
    <row r="33" spans="1:11" x14ac:dyDescent="0.25">
      <c r="B33" s="23" t="s">
        <v>40</v>
      </c>
      <c r="E33" s="26" t="s">
        <v>18</v>
      </c>
      <c r="F33" s="27">
        <v>71.400000000000006</v>
      </c>
      <c r="G33" s="19">
        <v>1225</v>
      </c>
      <c r="H33" s="20">
        <f t="shared" si="1"/>
        <v>87465</v>
      </c>
      <c r="I33" s="20">
        <f t="shared" si="0"/>
        <v>416.5</v>
      </c>
    </row>
    <row r="34" spans="1:11" x14ac:dyDescent="0.25">
      <c r="B34" s="23" t="s">
        <v>41</v>
      </c>
      <c r="E34" s="26" t="s">
        <v>42</v>
      </c>
      <c r="F34" s="27">
        <v>18270</v>
      </c>
      <c r="G34" s="19">
        <v>1</v>
      </c>
      <c r="H34" s="20">
        <f t="shared" si="1"/>
        <v>18270</v>
      </c>
      <c r="I34" s="20">
        <f t="shared" si="0"/>
        <v>87</v>
      </c>
    </row>
    <row r="35" spans="1:11" x14ac:dyDescent="0.25">
      <c r="B35" t="s">
        <v>43</v>
      </c>
      <c r="E35" s="18" t="s">
        <v>42</v>
      </c>
      <c r="F35" s="27">
        <v>8428.24</v>
      </c>
      <c r="G35" s="19">
        <v>1</v>
      </c>
      <c r="H35" s="20">
        <f t="shared" si="1"/>
        <v>8428.24</v>
      </c>
      <c r="I35" s="20">
        <f t="shared" si="0"/>
        <v>40.134476190476192</v>
      </c>
    </row>
    <row r="36" spans="1:11" x14ac:dyDescent="0.25">
      <c r="B36" t="s">
        <v>44</v>
      </c>
      <c r="E36" s="18" t="s">
        <v>42</v>
      </c>
      <c r="F36" s="27">
        <v>6793.13</v>
      </c>
      <c r="G36" s="19">
        <v>1</v>
      </c>
      <c r="H36" s="20">
        <f t="shared" si="1"/>
        <v>6793.13</v>
      </c>
      <c r="I36" s="20">
        <f t="shared" si="0"/>
        <v>32.348238095238095</v>
      </c>
    </row>
    <row r="37" spans="1:11" x14ac:dyDescent="0.25">
      <c r="B37" t="s">
        <v>45</v>
      </c>
      <c r="E37" s="18" t="s">
        <v>42</v>
      </c>
      <c r="F37" s="27">
        <v>4375.9399999999996</v>
      </c>
      <c r="G37" s="19">
        <v>1</v>
      </c>
      <c r="H37" s="20">
        <f t="shared" si="1"/>
        <v>4375.9399999999996</v>
      </c>
      <c r="I37" s="20">
        <f t="shared" si="0"/>
        <v>20.837809523809522</v>
      </c>
    </row>
    <row r="38" spans="1:11" x14ac:dyDescent="0.25">
      <c r="B38" t="s">
        <v>46</v>
      </c>
      <c r="E38" s="18" t="s">
        <v>42</v>
      </c>
      <c r="F38" s="27">
        <v>8887.7900000000009</v>
      </c>
      <c r="G38" s="19">
        <v>1</v>
      </c>
      <c r="H38" s="20">
        <f t="shared" si="1"/>
        <v>8887.7900000000009</v>
      </c>
      <c r="I38" s="20">
        <f t="shared" si="0"/>
        <v>42.322809523809525</v>
      </c>
    </row>
    <row r="39" spans="1:11" x14ac:dyDescent="0.25">
      <c r="B39" t="s">
        <v>47</v>
      </c>
      <c r="E39" s="18" t="s">
        <v>48</v>
      </c>
      <c r="F39" s="27">
        <v>5670</v>
      </c>
      <c r="G39" s="19">
        <v>9.26</v>
      </c>
      <c r="H39" s="20">
        <f t="shared" si="1"/>
        <v>52504.2</v>
      </c>
      <c r="I39" s="20">
        <f t="shared" si="0"/>
        <v>250.01999999999998</v>
      </c>
    </row>
    <row r="40" spans="1:11" x14ac:dyDescent="0.25">
      <c r="B40" s="23" t="s">
        <v>49</v>
      </c>
      <c r="E40" s="18" t="s">
        <v>48</v>
      </c>
      <c r="F40" s="27">
        <v>2205</v>
      </c>
      <c r="G40" s="19">
        <f>ownlbr</f>
        <v>10.95</v>
      </c>
      <c r="H40" s="20">
        <f t="shared" si="1"/>
        <v>24144.75</v>
      </c>
      <c r="I40" s="20">
        <f t="shared" si="0"/>
        <v>114.97499999999999</v>
      </c>
    </row>
    <row r="41" spans="1:11" x14ac:dyDescent="0.25">
      <c r="B41" t="s">
        <v>50</v>
      </c>
      <c r="E41" s="18" t="s">
        <v>42</v>
      </c>
      <c r="F41" s="27">
        <f>SUM(H17:H40)/12</f>
        <v>55207.150833333326</v>
      </c>
      <c r="G41" s="19">
        <f>opint</f>
        <v>7.0000000000000007E-2</v>
      </c>
      <c r="H41" s="22">
        <f t="shared" si="1"/>
        <v>3864.5005583333332</v>
      </c>
      <c r="I41" s="22">
        <f t="shared" si="0"/>
        <v>18.402383611111109</v>
      </c>
    </row>
    <row r="42" spans="1:11" x14ac:dyDescent="0.25">
      <c r="B42" s="17" t="s">
        <v>51</v>
      </c>
      <c r="G42" s="19"/>
      <c r="H42" s="30">
        <f>SUM(H17:H41)</f>
        <v>666350.31055833329</v>
      </c>
      <c r="I42" s="30">
        <f>+H42/210</f>
        <v>3173.0967169444443</v>
      </c>
    </row>
    <row r="43" spans="1:11" x14ac:dyDescent="0.25">
      <c r="G43" s="19"/>
      <c r="H43" s="31"/>
      <c r="I43" s="30"/>
    </row>
    <row r="44" spans="1:11" x14ac:dyDescent="0.25">
      <c r="B44" s="17" t="s">
        <v>52</v>
      </c>
      <c r="G44" s="19"/>
      <c r="H44" s="32">
        <f>+H14-H42</f>
        <v>86228.289441666799</v>
      </c>
      <c r="I44" s="32">
        <f>+I14-I42</f>
        <v>410.61090210317525</v>
      </c>
      <c r="K44" s="30"/>
    </row>
    <row r="45" spans="1:11" x14ac:dyDescent="0.25">
      <c r="G45" s="19"/>
      <c r="H45" s="30"/>
      <c r="I45" s="30"/>
      <c r="K45" s="30"/>
    </row>
    <row r="46" spans="1:11" x14ac:dyDescent="0.25">
      <c r="A46" s="17" t="s">
        <v>53</v>
      </c>
      <c r="G46" s="19"/>
    </row>
    <row r="47" spans="1:11" x14ac:dyDescent="0.25">
      <c r="B47" t="s">
        <v>54</v>
      </c>
      <c r="G47" s="19"/>
    </row>
    <row r="48" spans="1:11" x14ac:dyDescent="0.25">
      <c r="C48" t="s">
        <v>55</v>
      </c>
      <c r="E48" s="18" t="s">
        <v>42</v>
      </c>
      <c r="F48" s="27">
        <v>0</v>
      </c>
      <c r="G48" s="19">
        <v>1</v>
      </c>
      <c r="H48">
        <f>F48*G48</f>
        <v>0</v>
      </c>
      <c r="I48">
        <f t="shared" si="0"/>
        <v>0</v>
      </c>
    </row>
    <row r="49" spans="2:9" x14ac:dyDescent="0.25">
      <c r="C49" t="s">
        <v>56</v>
      </c>
      <c r="E49" s="18" t="s">
        <v>42</v>
      </c>
      <c r="F49" s="27">
        <v>44039.27</v>
      </c>
      <c r="G49" s="19">
        <v>1</v>
      </c>
      <c r="H49" s="20">
        <f t="shared" ref="H49:H54" si="2">F49*G49</f>
        <v>44039.27</v>
      </c>
      <c r="I49" s="20">
        <f t="shared" si="0"/>
        <v>209.7108095238095</v>
      </c>
    </row>
    <row r="50" spans="2:9" x14ac:dyDescent="0.25">
      <c r="C50" t="s">
        <v>57</v>
      </c>
      <c r="E50" s="18" t="s">
        <v>42</v>
      </c>
      <c r="F50" s="27">
        <v>8070.04</v>
      </c>
      <c r="G50" s="19">
        <v>1</v>
      </c>
      <c r="H50" s="20">
        <f t="shared" si="2"/>
        <v>8070.04</v>
      </c>
      <c r="I50" s="20">
        <f t="shared" si="0"/>
        <v>38.428761904761906</v>
      </c>
    </row>
    <row r="51" spans="2:9" x14ac:dyDescent="0.25">
      <c r="C51" t="s">
        <v>58</v>
      </c>
      <c r="E51" s="18" t="s">
        <v>42</v>
      </c>
      <c r="F51" s="27">
        <v>12170.7</v>
      </c>
      <c r="G51" s="19">
        <v>1</v>
      </c>
      <c r="H51" s="20">
        <f t="shared" si="2"/>
        <v>12170.7</v>
      </c>
      <c r="I51" s="20">
        <f t="shared" si="0"/>
        <v>57.955714285714286</v>
      </c>
    </row>
    <row r="52" spans="2:9" x14ac:dyDescent="0.25">
      <c r="C52" t="s">
        <v>59</v>
      </c>
      <c r="E52" s="18" t="s">
        <v>42</v>
      </c>
      <c r="F52" s="27">
        <v>4930.91</v>
      </c>
      <c r="G52" s="19">
        <v>1</v>
      </c>
      <c r="H52" s="20">
        <f t="shared" si="2"/>
        <v>4930.91</v>
      </c>
      <c r="I52" s="20">
        <f t="shared" si="0"/>
        <v>23.48052380952381</v>
      </c>
    </row>
    <row r="53" spans="2:9" x14ac:dyDescent="0.25">
      <c r="B53" s="23" t="s">
        <v>60</v>
      </c>
      <c r="E53" s="26" t="s">
        <v>42</v>
      </c>
      <c r="F53" s="27">
        <v>183750</v>
      </c>
      <c r="G53" s="19">
        <f>Retlivint</f>
        <v>0.06</v>
      </c>
      <c r="H53" s="20">
        <f t="shared" si="2"/>
        <v>11025</v>
      </c>
      <c r="I53" s="20">
        <f t="shared" si="0"/>
        <v>52.5</v>
      </c>
    </row>
    <row r="54" spans="2:9" x14ac:dyDescent="0.25">
      <c r="B54" s="23" t="s">
        <v>61</v>
      </c>
      <c r="E54" s="18" t="s">
        <v>42</v>
      </c>
      <c r="F54" s="27">
        <v>3065.25</v>
      </c>
      <c r="G54" s="19">
        <v>1</v>
      </c>
      <c r="H54" s="20">
        <f t="shared" si="2"/>
        <v>3065.25</v>
      </c>
      <c r="I54" s="20">
        <f t="shared" si="0"/>
        <v>14.596428571428572</v>
      </c>
    </row>
    <row r="55" spans="2:9" x14ac:dyDescent="0.25">
      <c r="B55" s="23" t="s">
        <v>62</v>
      </c>
      <c r="E55" s="18" t="s">
        <v>42</v>
      </c>
      <c r="F55" s="27">
        <v>13336.19</v>
      </c>
      <c r="G55" s="19">
        <v>1</v>
      </c>
      <c r="H55" s="22">
        <f>F55*G55</f>
        <v>13336.19</v>
      </c>
      <c r="I55" s="22">
        <f t="shared" si="0"/>
        <v>63.50566666666667</v>
      </c>
    </row>
    <row r="56" spans="2:9" x14ac:dyDescent="0.25">
      <c r="B56" s="17" t="s">
        <v>63</v>
      </c>
      <c r="H56" s="30">
        <f>SUM(H48:H55)</f>
        <v>96637.36</v>
      </c>
      <c r="I56" s="30">
        <f t="shared" si="0"/>
        <v>460.17790476190476</v>
      </c>
    </row>
    <row r="57" spans="2:9" x14ac:dyDescent="0.25">
      <c r="H57" s="30"/>
      <c r="I57" s="30"/>
    </row>
    <row r="58" spans="2:9" x14ac:dyDescent="0.25">
      <c r="B58" s="17" t="s">
        <v>64</v>
      </c>
      <c r="H58" s="32">
        <f>+H42+H56</f>
        <v>762987.67055833328</v>
      </c>
      <c r="I58" s="32">
        <f t="shared" si="0"/>
        <v>3633.2746217063491</v>
      </c>
    </row>
    <row r="59" spans="2:9" x14ac:dyDescent="0.25">
      <c r="H59" s="30"/>
      <c r="I59" s="30"/>
    </row>
    <row r="60" spans="2:9" ht="15.75" thickBot="1" x14ac:dyDescent="0.3">
      <c r="B60" s="17" t="s">
        <v>65</v>
      </c>
      <c r="H60" s="33">
        <f>+H14-H58</f>
        <v>-10409.070558333187</v>
      </c>
      <c r="I60" s="33">
        <f t="shared" si="0"/>
        <v>-49.567002658729464</v>
      </c>
    </row>
    <row r="61" spans="2:9" ht="15.75" thickTop="1" x14ac:dyDescent="0.25"/>
  </sheetData>
  <pageMargins left="0.7" right="0.7" top="0.75" bottom="0.75" header="0.3" footer="0.3"/>
  <pageSetup scale="97" fitToHeight="2" orientation="portrait" r:id="rId1"/>
  <rowBreaks count="1" manualBreakCount="1">
    <brk id="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Painter</dc:creator>
  <cp:lastModifiedBy>Kate Painter</cp:lastModifiedBy>
  <cp:lastPrinted>2011-03-14T22:21:18Z</cp:lastPrinted>
  <dcterms:created xsi:type="dcterms:W3CDTF">2011-02-18T19:31:17Z</dcterms:created>
  <dcterms:modified xsi:type="dcterms:W3CDTF">2011-03-14T22:22:04Z</dcterms:modified>
</cp:coreProperties>
</file>