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glund\Documents\1bt\ecs\FullersSpreadsheets\"/>
    </mc:Choice>
  </mc:AlternateContent>
  <xr:revisionPtr revIDLastSave="0" documentId="8_{8339E6E7-91FF-422D-A36A-1749EB015DFB}" xr6:coauthVersionLast="41" xr6:coauthVersionMax="41" xr10:uidLastSave="{00000000-0000-0000-0000-000000000000}"/>
  <bookViews>
    <workbookView xWindow="21630" yWindow="1215" windowWidth="14400" windowHeight="10755" xr2:uid="{20A98587-C4DA-4A55-8721-A2CD175FE7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7" i="1" l="1"/>
  <c r="H77" i="1"/>
  <c r="M76" i="1"/>
  <c r="H76" i="1"/>
  <c r="M75" i="1"/>
  <c r="H75" i="1"/>
  <c r="M74" i="1"/>
  <c r="H74" i="1"/>
  <c r="M73" i="1"/>
  <c r="H73" i="1"/>
  <c r="M72" i="1"/>
  <c r="H72" i="1"/>
  <c r="M71" i="1"/>
  <c r="H71" i="1"/>
  <c r="M70" i="1"/>
  <c r="H70" i="1"/>
  <c r="M69" i="1"/>
  <c r="H69" i="1"/>
  <c r="M68" i="1"/>
  <c r="H68" i="1"/>
  <c r="M67" i="1"/>
  <c r="H67" i="1"/>
  <c r="M66" i="1"/>
  <c r="H66" i="1"/>
  <c r="M65" i="1"/>
  <c r="H65" i="1"/>
  <c r="N51" i="1"/>
  <c r="L51" i="1"/>
  <c r="P50" i="1"/>
  <c r="P51" i="1" s="1"/>
  <c r="O50" i="1"/>
  <c r="O51" i="1" s="1"/>
  <c r="N50" i="1"/>
  <c r="M50" i="1"/>
  <c r="M51" i="1" s="1"/>
  <c r="L50" i="1"/>
  <c r="P45" i="1"/>
  <c r="L45" i="1"/>
  <c r="P44" i="1"/>
  <c r="O44" i="1"/>
  <c r="O45" i="1" s="1"/>
  <c r="N44" i="1"/>
  <c r="N45" i="1" s="1"/>
  <c r="M44" i="1"/>
  <c r="M45" i="1" s="1"/>
  <c r="L44" i="1"/>
  <c r="P38" i="1"/>
  <c r="O38" i="1"/>
  <c r="N38" i="1"/>
  <c r="M38" i="1"/>
  <c r="L38" i="1"/>
  <c r="W36" i="1"/>
  <c r="V36" i="1"/>
  <c r="U36" i="1"/>
  <c r="T36" i="1"/>
  <c r="S36" i="1"/>
  <c r="S37" i="1" s="1"/>
  <c r="W35" i="1"/>
  <c r="V35" i="1"/>
  <c r="U35" i="1"/>
  <c r="T35" i="1"/>
  <c r="T37" i="1" s="1"/>
  <c r="S35" i="1"/>
  <c r="N35" i="1"/>
  <c r="N49" i="1" s="1"/>
  <c r="M35" i="1"/>
  <c r="M49" i="1" s="1"/>
  <c r="W34" i="1"/>
  <c r="W37" i="1" s="1"/>
  <c r="V34" i="1"/>
  <c r="V37" i="1" s="1"/>
  <c r="U34" i="1"/>
  <c r="U37" i="1" s="1"/>
  <c r="T34" i="1"/>
  <c r="S34" i="1"/>
  <c r="O26" i="1"/>
  <c r="N26" i="1"/>
  <c r="M26" i="1"/>
  <c r="M39" i="1" s="1"/>
  <c r="L26" i="1"/>
  <c r="M24" i="1"/>
  <c r="M40" i="1" s="1"/>
  <c r="P23" i="1"/>
  <c r="O23" i="1"/>
  <c r="O39" i="1" s="1"/>
  <c r="N23" i="1"/>
  <c r="N39" i="1" s="1"/>
  <c r="M23" i="1"/>
  <c r="L23" i="1"/>
  <c r="L39" i="1" s="1"/>
  <c r="P18" i="1"/>
  <c r="O18" i="1"/>
  <c r="N18" i="1"/>
  <c r="M18" i="1"/>
  <c r="L18" i="1"/>
  <c r="P17" i="1"/>
  <c r="P26" i="1" s="1"/>
  <c r="O17" i="1"/>
  <c r="O35" i="1" s="1"/>
  <c r="O49" i="1" s="1"/>
  <c r="N17" i="1"/>
  <c r="M17" i="1"/>
  <c r="L17" i="1"/>
  <c r="L35" i="1" s="1"/>
  <c r="L49" i="1" s="1"/>
  <c r="L43" i="1" l="1"/>
  <c r="L52" i="1"/>
  <c r="L53" i="1" s="1"/>
  <c r="L54" i="1" s="1"/>
  <c r="N52" i="1"/>
  <c r="N53" i="1" s="1"/>
  <c r="N54" i="1" s="1"/>
  <c r="N43" i="1"/>
  <c r="M46" i="1"/>
  <c r="M47" i="1" s="1"/>
  <c r="O52" i="1"/>
  <c r="O53" i="1" s="1"/>
  <c r="O54" i="1" s="1"/>
  <c r="O43" i="1"/>
  <c r="O42" i="1"/>
  <c r="M43" i="1"/>
  <c r="M52" i="1"/>
  <c r="M53" i="1" s="1"/>
  <c r="M54" i="1" s="1"/>
  <c r="N24" i="1"/>
  <c r="N40" i="1" s="1"/>
  <c r="N42" i="1" s="1"/>
  <c r="O24" i="1"/>
  <c r="O40" i="1" s="1"/>
  <c r="O46" i="1" s="1"/>
  <c r="O47" i="1" s="1"/>
  <c r="P35" i="1"/>
  <c r="P49" i="1" s="1"/>
  <c r="M42" i="1"/>
  <c r="P24" i="1"/>
  <c r="P40" i="1" s="1"/>
  <c r="L24" i="1"/>
  <c r="L40" i="1" s="1"/>
  <c r="L46" i="1" s="1"/>
  <c r="L47" i="1" s="1"/>
  <c r="L48" i="1" l="1"/>
  <c r="L55" i="1"/>
  <c r="L56" i="1" s="1"/>
  <c r="L42" i="1"/>
  <c r="M55" i="1"/>
  <c r="M56" i="1" s="1"/>
  <c r="M48" i="1"/>
  <c r="P39" i="1"/>
  <c r="N46" i="1"/>
  <c r="N47" i="1" s="1"/>
  <c r="O55" i="1"/>
  <c r="O56" i="1" s="1"/>
  <c r="O48" i="1"/>
  <c r="O58" i="1" l="1"/>
  <c r="O59" i="1"/>
  <c r="P52" i="1"/>
  <c r="P53" i="1" s="1"/>
  <c r="P54" i="1" s="1"/>
  <c r="P43" i="1"/>
  <c r="P42" i="1"/>
  <c r="M58" i="1"/>
  <c r="M59" i="1"/>
  <c r="P46" i="1"/>
  <c r="P47" i="1" s="1"/>
  <c r="N55" i="1"/>
  <c r="N56" i="1" s="1"/>
  <c r="N48" i="1"/>
  <c r="L58" i="1"/>
  <c r="L59" i="1"/>
  <c r="P55" i="1" l="1"/>
  <c r="P56" i="1" s="1"/>
  <c r="P48" i="1"/>
  <c r="N58" i="1"/>
  <c r="N59" i="1"/>
  <c r="P59" i="1" l="1"/>
  <c r="P58" i="1"/>
</calcChain>
</file>

<file path=xl/sharedStrings.xml><?xml version="1.0" encoding="utf-8"?>
<sst xmlns="http://schemas.openxmlformats.org/spreadsheetml/2006/main" count="172" uniqueCount="143">
  <si>
    <t>ENERGY SAVINGS DUE TO DAYLIGHTING</t>
  </si>
  <si>
    <t>(based on Selkowitz, S., and Gabel, M., 1984, "LBL Daylighting Nomographs," LBL report 13534. Berkeley, CA: Lawrence Berkeley Laboratory,</t>
  </si>
  <si>
    <r>
      <t xml:space="preserve">and O’Connor, J., et al., 1997, </t>
    </r>
    <r>
      <rPr>
        <i/>
        <sz val="7"/>
        <rFont val="Helv"/>
      </rPr>
      <t>Tips for Daylighting.</t>
    </r>
    <r>
      <rPr>
        <sz val="7"/>
        <rFont val="Helv"/>
      </rPr>
      <t xml:space="preserve"> LBNL publication 790, Berkeley, CA: Lawrence Berkeley National Laboratory)</t>
    </r>
  </si>
  <si>
    <t>Spreadsheet format by Fuller Moore, Architecture Department, Miami University, Oxford OH 45056</t>
  </si>
  <si>
    <t xml:space="preserve">Project </t>
  </si>
  <si>
    <t>Analyst</t>
  </si>
  <si>
    <t>Location</t>
  </si>
  <si>
    <t>Date</t>
  </si>
  <si>
    <t>Base</t>
  </si>
  <si>
    <t>Case 1</t>
  </si>
  <si>
    <t>Case 2</t>
  </si>
  <si>
    <t>Case 3</t>
  </si>
  <si>
    <t>Case 4</t>
  </si>
  <si>
    <t>1.</t>
  </si>
  <si>
    <t>ENTER Latitude of building location</t>
  </si>
  <si>
    <t>LAT =</t>
  </si>
  <si>
    <t>2.</t>
  </si>
  <si>
    <t>ENTER Daily Occupancy Period Code from below (1-11):</t>
  </si>
  <si>
    <t xml:space="preserve">DOPC = </t>
  </si>
  <si>
    <t xml:space="preserve">  1=7a3p, 2=7a4p, 3=8a4p, 4=8a5p, 5=8a6p, 6=8a7p,</t>
  </si>
  <si>
    <t xml:space="preserve">  7=8a8p, 8=9a5p, 9=9a6p, 10=9a7p, 10=9a8p, 11=9a9p</t>
  </si>
  <si>
    <t>3.</t>
  </si>
  <si>
    <t>ENTER Typical Floor Width (ft):</t>
  </si>
  <si>
    <t xml:space="preserve">FW = </t>
  </si>
  <si>
    <t>ENTER Typical Floor Length (ft):</t>
  </si>
  <si>
    <t xml:space="preserve">FL = </t>
  </si>
  <si>
    <r>
      <t xml:space="preserve">Typical Floor Area (sf) = FL </t>
    </r>
    <r>
      <rPr>
        <sz val="8"/>
        <rFont val="Symbol"/>
      </rPr>
      <t>¥</t>
    </r>
    <r>
      <rPr>
        <sz val="8"/>
        <rFont val="Helv"/>
      </rPr>
      <t xml:space="preserve"> FW = FA = </t>
    </r>
  </si>
  <si>
    <t>4.</t>
  </si>
  <si>
    <t xml:space="preserve">Typical Floor Shape (Length ÷ Width) = FS = </t>
  </si>
  <si>
    <t>5a.</t>
  </si>
  <si>
    <t>ENTER Lighting Control Type (1 =  on/off; 2 = dimming):</t>
  </si>
  <si>
    <t xml:space="preserve">LCT = </t>
  </si>
  <si>
    <t>5b.</t>
  </si>
  <si>
    <t>ENTER Design Illuminance Level (30, 50, or 70 fc) =</t>
  </si>
  <si>
    <t xml:space="preserve">DIL = </t>
  </si>
  <si>
    <t>5c.</t>
  </si>
  <si>
    <t>ENTER window area per floor above the workplane (sf)</t>
  </si>
  <si>
    <t xml:space="preserve">WAAW = </t>
  </si>
  <si>
    <t>ENTER typical ceiling height above floor (ft)</t>
  </si>
  <si>
    <t xml:space="preserve">CH = </t>
  </si>
  <si>
    <t xml:space="preserve">Floor Perimeter (ft), FP = </t>
  </si>
  <si>
    <r>
      <t xml:space="preserve">Side-Lighting Glass Area Fraction = WAAW ÷ (CH </t>
    </r>
    <r>
      <rPr>
        <sz val="8"/>
        <rFont val="Symbol"/>
      </rPr>
      <t>¥</t>
    </r>
    <r>
      <rPr>
        <sz val="8"/>
        <rFont val="Helv"/>
      </rPr>
      <t xml:space="preserve"> FP) = SLGAF = </t>
    </r>
  </si>
  <si>
    <t xml:space="preserve">ENTER skylight or monitor glazed area (sf): </t>
  </si>
  <si>
    <t xml:space="preserve">Top-Lighting Glass Area Fraction: glazed aperture area ÷ floor area = TLGAF = </t>
  </si>
  <si>
    <t>5d.</t>
  </si>
  <si>
    <t>ENTER Side-Lighting Glass Visible Transmittance (0-0.8)</t>
  </si>
  <si>
    <t xml:space="preserve"> = SLGVT = </t>
  </si>
  <si>
    <t>ENTER Top-Lighting Glass Visible Transmittance (0-0.8)</t>
  </si>
  <si>
    <t xml:space="preserve"> = TLGVT = </t>
  </si>
  <si>
    <t>ENTER Well Factor (0.2 to 1.0; depends on well depth and reflectance)</t>
  </si>
  <si>
    <t xml:space="preserve">WF = </t>
  </si>
  <si>
    <t>6.</t>
  </si>
  <si>
    <t>ENTER Annual Hours of Occupancy (hr)</t>
  </si>
  <si>
    <t xml:space="preserve">AHO = </t>
  </si>
  <si>
    <t>7.</t>
  </si>
  <si>
    <t>ENTER Installed Lighting Load (watts/sf; typically 1.0 to 3.0)</t>
  </si>
  <si>
    <t xml:space="preserve">ILL = </t>
  </si>
  <si>
    <t>8.</t>
  </si>
  <si>
    <t>ENTER Electricity Cost ($/kWh; typically 0.10 to 0.25)</t>
  </si>
  <si>
    <t xml:space="preserve">EC = </t>
  </si>
  <si>
    <t>9.</t>
  </si>
  <si>
    <t xml:space="preserve">ENTER No. of Floors: </t>
  </si>
  <si>
    <t xml:space="preserve">NF = </t>
  </si>
  <si>
    <t>Scratch Table</t>
  </si>
  <si>
    <t>ENTER  daylighted width (ft; 15 is typ. for conventional windows)</t>
  </si>
  <si>
    <t xml:space="preserve">DW = </t>
  </si>
  <si>
    <t>top (0) or side (6)</t>
  </si>
  <si>
    <t xml:space="preserve">Gross Total Building Area = NF ¥ GAPF = GTBA = </t>
  </si>
  <si>
    <t>off (0) or dim (3)</t>
  </si>
  <si>
    <t>10.</t>
  </si>
  <si>
    <t>ENTER Non-Lighting Electric Load (watts/sf; 3.0 is typical for office buildings)</t>
  </si>
  <si>
    <t xml:space="preserve">NLEL = </t>
  </si>
  <si>
    <t>30(1) 50(2) 70(3)</t>
  </si>
  <si>
    <t>11.</t>
  </si>
  <si>
    <t>ENTER Peak Elec. Utility Demand Rate ($/kW-month; 2.5 is typ. for office bldgs):</t>
  </si>
  <si>
    <t xml:space="preserve">PDR = </t>
  </si>
  <si>
    <t>12.</t>
  </si>
  <si>
    <t xml:space="preserve">Daylighted Hours (determined from DOS), DLH = </t>
  </si>
  <si>
    <t>13.</t>
  </si>
  <si>
    <r>
      <t xml:space="preserve">Total Daylighted Area </t>
    </r>
    <r>
      <rPr>
        <sz val="7"/>
        <rFont val="Helv"/>
      </rPr>
      <t>(% of total; based on entered sidelit depth; 100% for top)</t>
    </r>
    <r>
      <rPr>
        <sz val="8"/>
        <rFont val="Helv"/>
      </rPr>
      <t xml:space="preserve">, TDA = </t>
    </r>
  </si>
  <si>
    <t>14.</t>
  </si>
  <si>
    <t xml:space="preserve">Control Effectiveness (determined by LCT, side or top-lighting, and DIL), CE = </t>
  </si>
  <si>
    <t>15.</t>
  </si>
  <si>
    <t>ENTER Dimming Factor (0 - 1.0; typically 0.8 for dimming systems, 1.0 for on/off)</t>
  </si>
  <si>
    <t xml:space="preserve">DF = </t>
  </si>
  <si>
    <t>16.</t>
  </si>
  <si>
    <t xml:space="preserve">Annual Energy Savings Due to Daylighting, AESDD = </t>
  </si>
  <si>
    <t>17.</t>
  </si>
  <si>
    <t xml:space="preserve">Peak Load Savings Due to Daylighting, PLSDD = </t>
  </si>
  <si>
    <t>18.</t>
  </si>
  <si>
    <t xml:space="preserve">Non-Daylighted Lighting Energy Consumption (kWh/sf-yr) = </t>
  </si>
  <si>
    <t>19.</t>
  </si>
  <si>
    <t xml:space="preserve">Non-Daylighted Lighting Consumption Cost ($/sf-yr) = </t>
  </si>
  <si>
    <t>20.</t>
  </si>
  <si>
    <t xml:space="preserve">Daylighting Energy Savings (kWh/sf-yr) = </t>
  </si>
  <si>
    <t>21.</t>
  </si>
  <si>
    <t xml:space="preserve">Daylighting Consumption Savings ($/sf-yr) = </t>
  </si>
  <si>
    <t>22.</t>
  </si>
  <si>
    <t xml:space="preserve">Annual Electric Consumption Cost Savings Due to Daylighting for Building ($*1000) = </t>
  </si>
  <si>
    <t>23.</t>
  </si>
  <si>
    <t xml:space="preserve">Non-Daylighted Peak Demand (kW) = </t>
  </si>
  <si>
    <t>24.</t>
  </si>
  <si>
    <t xml:space="preserve">Non-Daylighted Monthly Demand Charge ($/kW-month) = </t>
  </si>
  <si>
    <t>25.</t>
  </si>
  <si>
    <t xml:space="preserve">Non-Daylighted Annual Demand Charge ($/kW-yr) = </t>
  </si>
  <si>
    <t>26.</t>
  </si>
  <si>
    <t xml:space="preserve">Daylighted Peak Demand Savings (kW) = </t>
  </si>
  <si>
    <t>27.</t>
  </si>
  <si>
    <t xml:space="preserve">Daylighted Annual Demand Savings ($/sf-yr) = </t>
  </si>
  <si>
    <t>28.</t>
  </si>
  <si>
    <t xml:space="preserve">Daylighted Monthly Demand Savings ($/sf-month) = </t>
  </si>
  <si>
    <t>29.</t>
  </si>
  <si>
    <t xml:space="preserve">Total Annual Savings Due to Daylightng (Consumption and Demand $/sf-yr) = </t>
  </si>
  <si>
    <t>30.</t>
  </si>
  <si>
    <t xml:space="preserve">Building Annual Savings Due to Daylightng (Consumption and Demand, $ / yr) = </t>
  </si>
  <si>
    <t>31.</t>
  </si>
  <si>
    <t>ENTER Extra Construction Cost Due To Daylighting ($/bldg):</t>
  </si>
  <si>
    <t xml:space="preserve">DC = </t>
  </si>
  <si>
    <t>32.</t>
  </si>
  <si>
    <t xml:space="preserve">Simple Payback Period (Extra Construction Cost ÷ Building Annual Savings) = </t>
  </si>
  <si>
    <t>33.</t>
  </si>
  <si>
    <t xml:space="preserve">Simple Return on Daylighting Investment (Bldg Annual Savings ÷ Extra Const Cost) = </t>
  </si>
  <si>
    <t>Annual Daylighting Occupancy Lookup Table</t>
  </si>
  <si>
    <t>7a3p</t>
  </si>
  <si>
    <t>7a4p</t>
  </si>
  <si>
    <t>8a4p</t>
  </si>
  <si>
    <t>8a5p</t>
  </si>
  <si>
    <t>8a6p</t>
  </si>
  <si>
    <t>8a7p</t>
  </si>
  <si>
    <t>8a8p</t>
  </si>
  <si>
    <t>9a5p</t>
  </si>
  <si>
    <t>9a6p</t>
  </si>
  <si>
    <t>9a7p</t>
  </si>
  <si>
    <t>9a8p</t>
  </si>
  <si>
    <t>9a9p</t>
  </si>
  <si>
    <t>Control Effectiveness Lookup Table</t>
  </si>
  <si>
    <t>top</t>
  </si>
  <si>
    <t>side</t>
  </si>
  <si>
    <t>on/off</t>
  </si>
  <si>
    <t>dim</t>
  </si>
  <si>
    <t>30 fc</t>
  </si>
  <si>
    <t>50 fc</t>
  </si>
  <si>
    <t>70 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</si>
</sst>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164" formatCode="0.000"/>
    <numFmt numFmtId="165" formatCode="&quot;$&quot;#,##0.00"/>
    <numFmt numFmtId="166" formatCode="#,##0.0"/>
    <numFmt numFmtId="167" formatCode="0.0%"/>
    <numFmt numFmtId="168" formatCode="&quot;$&quot;#,##0.0"/>
    <numFmt numFmtId="169" formatCode="#,##0.0000"/>
    <numFmt numFmtId="170" formatCode="#,##0.000"/>
    <numFmt numFmtId="171" formatCode="0.0"/>
    <numFmt numFmtId="172" formatCode="#,##0.0000_);\(#,##0.0000\)"/>
    <numFmt numFmtId="173" formatCode="0.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sz val="12"/>
      <name val="Helv"/>
    </font>
    <font>
      <b/>
      <sz val="8"/>
      <name val="Helv"/>
    </font>
    <font>
      <sz val="7"/>
      <name val="Helv"/>
    </font>
    <font>
      <i/>
      <sz val="7"/>
      <name val="Helv"/>
    </font>
    <font>
      <b/>
      <sz val="7"/>
      <name val="Helv"/>
    </font>
    <font>
      <sz val="8"/>
      <name val="Symbol"/>
    </font>
    <font>
      <sz val="9"/>
      <name val="Helv"/>
    </font>
    <font>
      <sz val="8"/>
      <name val="Geneva"/>
    </font>
    <font>
      <b/>
      <sz val="8"/>
      <name val="Geneva"/>
    </font>
    <font>
      <sz val="9"/>
      <name val="Geneva"/>
    </font>
    <font>
      <b/>
      <sz val="9"/>
      <name val="Genev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49" fontId="2" fillId="0" borderId="0" xfId="0" applyNumberFormat="1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5" fillId="0" borderId="0" xfId="0" applyFont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righ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164" fontId="4" fillId="0" borderId="0" xfId="0" applyNumberFormat="1" applyFont="1" applyBorder="1" applyAlignment="1" applyProtection="1">
      <alignment horizontal="center"/>
    </xf>
    <xf numFmtId="49" fontId="9" fillId="0" borderId="0" xfId="0" applyNumberFormat="1" applyFont="1" applyAlignment="1" applyProtection="1">
      <alignment horizontal="right"/>
    </xf>
    <xf numFmtId="0" fontId="9" fillId="0" borderId="0" xfId="0" applyFont="1" applyProtection="1"/>
    <xf numFmtId="0" fontId="9" fillId="0" borderId="0" xfId="0" applyFont="1" applyAlignment="1" applyProtection="1">
      <alignment horizontal="right"/>
    </xf>
    <xf numFmtId="0" fontId="2" fillId="0" borderId="0" xfId="0" applyFont="1" applyBorder="1" applyAlignment="1" applyProtection="1"/>
    <xf numFmtId="1" fontId="2" fillId="0" borderId="0" xfId="0" applyNumberFormat="1" applyFont="1" applyBorder="1" applyAlignment="1" applyProtection="1">
      <alignment horizontal="right"/>
    </xf>
    <xf numFmtId="0" fontId="4" fillId="0" borderId="4" xfId="0" applyFont="1" applyBorder="1" applyProtection="1"/>
    <xf numFmtId="49" fontId="10" fillId="0" borderId="0" xfId="0" applyNumberFormat="1" applyFont="1" applyAlignment="1" applyProtection="1">
      <alignment horizontal="right"/>
    </xf>
    <xf numFmtId="0" fontId="10" fillId="0" borderId="0" xfId="0" applyFont="1" applyProtection="1"/>
    <xf numFmtId="0" fontId="10" fillId="0" borderId="0" xfId="0" applyFont="1" applyAlignment="1" applyProtection="1">
      <alignment horizontal="right"/>
    </xf>
    <xf numFmtId="0" fontId="2" fillId="0" borderId="10" xfId="0" applyFont="1" applyBorder="1" applyProtection="1"/>
    <xf numFmtId="0" fontId="2" fillId="0" borderId="11" xfId="0" applyFont="1" applyBorder="1" applyProtection="1"/>
    <xf numFmtId="0" fontId="0" fillId="0" borderId="0" xfId="0" applyProtection="1"/>
    <xf numFmtId="167" fontId="4" fillId="0" borderId="0" xfId="2" applyNumberFormat="1" applyFont="1" applyBorder="1" applyAlignment="1" applyProtection="1">
      <alignment horizontal="center"/>
    </xf>
    <xf numFmtId="9" fontId="4" fillId="0" borderId="0" xfId="2" applyNumberFormat="1" applyFont="1" applyBorder="1" applyAlignment="1" applyProtection="1">
      <alignment horizontal="center"/>
    </xf>
    <xf numFmtId="9" fontId="4" fillId="0" borderId="0" xfId="2" applyFont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center"/>
    </xf>
    <xf numFmtId="168" fontId="4" fillId="0" borderId="0" xfId="0" applyNumberFormat="1" applyFont="1" applyBorder="1" applyAlignment="1" applyProtection="1">
      <alignment horizontal="center"/>
    </xf>
    <xf numFmtId="169" fontId="2" fillId="0" borderId="0" xfId="0" applyNumberFormat="1" applyFont="1" applyBorder="1" applyAlignment="1" applyProtection="1">
      <alignment horizontal="center"/>
    </xf>
    <xf numFmtId="170" fontId="4" fillId="0" borderId="0" xfId="0" applyNumberFormat="1" applyFont="1" applyBorder="1" applyAlignment="1" applyProtection="1">
      <alignment horizontal="center"/>
    </xf>
    <xf numFmtId="171" fontId="4" fillId="0" borderId="0" xfId="0" applyNumberFormat="1" applyFont="1" applyBorder="1" applyAlignment="1" applyProtection="1">
      <alignment horizontal="center"/>
    </xf>
    <xf numFmtId="172" fontId="2" fillId="0" borderId="0" xfId="1" applyNumberFormat="1" applyFont="1" applyBorder="1" applyAlignment="1" applyProtection="1">
      <alignment horizontal="center"/>
    </xf>
    <xf numFmtId="1" fontId="2" fillId="0" borderId="0" xfId="1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/>
    </xf>
    <xf numFmtId="49" fontId="10" fillId="0" borderId="1" xfId="0" applyNumberFormat="1" applyFont="1" applyBorder="1" applyAlignment="1" applyProtection="1">
      <alignment horizontal="right"/>
    </xf>
    <xf numFmtId="0" fontId="10" fillId="0" borderId="12" xfId="0" applyFont="1" applyBorder="1" applyProtection="1"/>
    <xf numFmtId="0" fontId="10" fillId="0" borderId="12" xfId="0" applyFont="1" applyBorder="1" applyAlignment="1" applyProtection="1">
      <alignment horizontal="right"/>
    </xf>
    <xf numFmtId="0" fontId="11" fillId="0" borderId="12" xfId="0" applyFont="1" applyBorder="1" applyAlignment="1" applyProtection="1">
      <alignment horizontal="center"/>
    </xf>
    <xf numFmtId="49" fontId="4" fillId="0" borderId="4" xfId="0" applyNumberFormat="1" applyFont="1" applyBorder="1" applyProtection="1"/>
    <xf numFmtId="0" fontId="4" fillId="0" borderId="5" xfId="0" applyFont="1" applyBorder="1" applyProtection="1"/>
    <xf numFmtId="0" fontId="4" fillId="0" borderId="5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center"/>
    </xf>
    <xf numFmtId="171" fontId="4" fillId="0" borderId="6" xfId="0" applyNumberFormat="1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right"/>
    </xf>
    <xf numFmtId="171" fontId="2" fillId="0" borderId="0" xfId="0" applyNumberFormat="1" applyFont="1" applyBorder="1" applyProtection="1"/>
    <xf numFmtId="171" fontId="2" fillId="0" borderId="11" xfId="0" applyNumberFormat="1" applyFont="1" applyBorder="1" applyProtection="1"/>
    <xf numFmtId="0" fontId="4" fillId="0" borderId="7" xfId="0" applyFont="1" applyBorder="1" applyAlignment="1" applyProtection="1">
      <alignment horizontal="center"/>
    </xf>
    <xf numFmtId="171" fontId="2" fillId="0" borderId="8" xfId="0" applyNumberFormat="1" applyFont="1" applyBorder="1" applyProtection="1"/>
    <xf numFmtId="171" fontId="2" fillId="0" borderId="9" xfId="0" applyNumberFormat="1" applyFont="1" applyBorder="1" applyProtection="1"/>
    <xf numFmtId="0" fontId="4" fillId="0" borderId="6" xfId="0" applyFont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73" fontId="2" fillId="0" borderId="10" xfId="0" applyNumberFormat="1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center"/>
    </xf>
    <xf numFmtId="173" fontId="2" fillId="0" borderId="7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49" fontId="0" fillId="0" borderId="0" xfId="0" applyNumberFormat="1" applyAlignment="1" applyProtection="1">
      <alignment horizontal="right"/>
    </xf>
    <xf numFmtId="0" fontId="12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  <protection locked="0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165" fontId="4" fillId="2" borderId="3" xfId="0" applyNumberFormat="1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166" fontId="4" fillId="2" borderId="3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49" fontId="4" fillId="2" borderId="1" xfId="0" applyNumberFormat="1" applyFont="1" applyFill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4F360-374F-4197-B827-5B46BB083C95}">
  <dimension ref="A1:W151"/>
  <sheetViews>
    <sheetView tabSelected="1" topLeftCell="A100" workbookViewId="0">
      <selection activeCell="Y13" sqref="Y13"/>
    </sheetView>
  </sheetViews>
  <sheetFormatPr defaultColWidth="5.28515625" defaultRowHeight="15"/>
  <cols>
    <col min="1" max="1" width="3.42578125" style="77" customWidth="1"/>
    <col min="2" max="10" width="5.28515625" style="37"/>
    <col min="11" max="11" width="5.28515625" style="78"/>
    <col min="12" max="16" width="5.28515625" style="79"/>
    <col min="17" max="17" width="1.85546875" style="37" customWidth="1"/>
    <col min="18" max="18" width="11" style="37" hidden="1" customWidth="1"/>
    <col min="19" max="19" width="2.28515625" style="37" hidden="1" customWidth="1"/>
    <col min="20" max="20" width="1.7109375" style="37" hidden="1" customWidth="1"/>
    <col min="21" max="21" width="2" style="37" hidden="1" customWidth="1"/>
    <col min="22" max="23" width="1.85546875" style="37" hidden="1" customWidth="1"/>
    <col min="24" max="256" width="5.28515625" style="37"/>
    <col min="257" max="257" width="3.42578125" style="37" customWidth="1"/>
    <col min="258" max="272" width="5.28515625" style="37"/>
    <col min="273" max="273" width="1.85546875" style="37" customWidth="1"/>
    <col min="274" max="279" width="0" style="37" hidden="1" customWidth="1"/>
    <col min="280" max="512" width="5.28515625" style="37"/>
    <col min="513" max="513" width="3.42578125" style="37" customWidth="1"/>
    <col min="514" max="528" width="5.28515625" style="37"/>
    <col min="529" max="529" width="1.85546875" style="37" customWidth="1"/>
    <col min="530" max="535" width="0" style="37" hidden="1" customWidth="1"/>
    <col min="536" max="768" width="5.28515625" style="37"/>
    <col min="769" max="769" width="3.42578125" style="37" customWidth="1"/>
    <col min="770" max="784" width="5.28515625" style="37"/>
    <col min="785" max="785" width="1.85546875" style="37" customWidth="1"/>
    <col min="786" max="791" width="0" style="37" hidden="1" customWidth="1"/>
    <col min="792" max="1024" width="5.28515625" style="37"/>
    <col min="1025" max="1025" width="3.42578125" style="37" customWidth="1"/>
    <col min="1026" max="1040" width="5.28515625" style="37"/>
    <col min="1041" max="1041" width="1.85546875" style="37" customWidth="1"/>
    <col min="1042" max="1047" width="0" style="37" hidden="1" customWidth="1"/>
    <col min="1048" max="1280" width="5.28515625" style="37"/>
    <col min="1281" max="1281" width="3.42578125" style="37" customWidth="1"/>
    <col min="1282" max="1296" width="5.28515625" style="37"/>
    <col min="1297" max="1297" width="1.85546875" style="37" customWidth="1"/>
    <col min="1298" max="1303" width="0" style="37" hidden="1" customWidth="1"/>
    <col min="1304" max="1536" width="5.28515625" style="37"/>
    <col min="1537" max="1537" width="3.42578125" style="37" customWidth="1"/>
    <col min="1538" max="1552" width="5.28515625" style="37"/>
    <col min="1553" max="1553" width="1.85546875" style="37" customWidth="1"/>
    <col min="1554" max="1559" width="0" style="37" hidden="1" customWidth="1"/>
    <col min="1560" max="1792" width="5.28515625" style="37"/>
    <col min="1793" max="1793" width="3.42578125" style="37" customWidth="1"/>
    <col min="1794" max="1808" width="5.28515625" style="37"/>
    <col min="1809" max="1809" width="1.85546875" style="37" customWidth="1"/>
    <col min="1810" max="1815" width="0" style="37" hidden="1" customWidth="1"/>
    <col min="1816" max="2048" width="5.28515625" style="37"/>
    <col min="2049" max="2049" width="3.42578125" style="37" customWidth="1"/>
    <col min="2050" max="2064" width="5.28515625" style="37"/>
    <col min="2065" max="2065" width="1.85546875" style="37" customWidth="1"/>
    <col min="2066" max="2071" width="0" style="37" hidden="1" customWidth="1"/>
    <col min="2072" max="2304" width="5.28515625" style="37"/>
    <col min="2305" max="2305" width="3.42578125" style="37" customWidth="1"/>
    <col min="2306" max="2320" width="5.28515625" style="37"/>
    <col min="2321" max="2321" width="1.85546875" style="37" customWidth="1"/>
    <col min="2322" max="2327" width="0" style="37" hidden="1" customWidth="1"/>
    <col min="2328" max="2560" width="5.28515625" style="37"/>
    <col min="2561" max="2561" width="3.42578125" style="37" customWidth="1"/>
    <col min="2562" max="2576" width="5.28515625" style="37"/>
    <col min="2577" max="2577" width="1.85546875" style="37" customWidth="1"/>
    <col min="2578" max="2583" width="0" style="37" hidden="1" customWidth="1"/>
    <col min="2584" max="2816" width="5.28515625" style="37"/>
    <col min="2817" max="2817" width="3.42578125" style="37" customWidth="1"/>
    <col min="2818" max="2832" width="5.28515625" style="37"/>
    <col min="2833" max="2833" width="1.85546875" style="37" customWidth="1"/>
    <col min="2834" max="2839" width="0" style="37" hidden="1" customWidth="1"/>
    <col min="2840" max="3072" width="5.28515625" style="37"/>
    <col min="3073" max="3073" width="3.42578125" style="37" customWidth="1"/>
    <col min="3074" max="3088" width="5.28515625" style="37"/>
    <col min="3089" max="3089" width="1.85546875" style="37" customWidth="1"/>
    <col min="3090" max="3095" width="0" style="37" hidden="1" customWidth="1"/>
    <col min="3096" max="3328" width="5.28515625" style="37"/>
    <col min="3329" max="3329" width="3.42578125" style="37" customWidth="1"/>
    <col min="3330" max="3344" width="5.28515625" style="37"/>
    <col min="3345" max="3345" width="1.85546875" style="37" customWidth="1"/>
    <col min="3346" max="3351" width="0" style="37" hidden="1" customWidth="1"/>
    <col min="3352" max="3584" width="5.28515625" style="37"/>
    <col min="3585" max="3585" width="3.42578125" style="37" customWidth="1"/>
    <col min="3586" max="3600" width="5.28515625" style="37"/>
    <col min="3601" max="3601" width="1.85546875" style="37" customWidth="1"/>
    <col min="3602" max="3607" width="0" style="37" hidden="1" customWidth="1"/>
    <col min="3608" max="3840" width="5.28515625" style="37"/>
    <col min="3841" max="3841" width="3.42578125" style="37" customWidth="1"/>
    <col min="3842" max="3856" width="5.28515625" style="37"/>
    <col min="3857" max="3857" width="1.85546875" style="37" customWidth="1"/>
    <col min="3858" max="3863" width="0" style="37" hidden="1" customWidth="1"/>
    <col min="3864" max="4096" width="5.28515625" style="37"/>
    <col min="4097" max="4097" width="3.42578125" style="37" customWidth="1"/>
    <col min="4098" max="4112" width="5.28515625" style="37"/>
    <col min="4113" max="4113" width="1.85546875" style="37" customWidth="1"/>
    <col min="4114" max="4119" width="0" style="37" hidden="1" customWidth="1"/>
    <col min="4120" max="4352" width="5.28515625" style="37"/>
    <col min="4353" max="4353" width="3.42578125" style="37" customWidth="1"/>
    <col min="4354" max="4368" width="5.28515625" style="37"/>
    <col min="4369" max="4369" width="1.85546875" style="37" customWidth="1"/>
    <col min="4370" max="4375" width="0" style="37" hidden="1" customWidth="1"/>
    <col min="4376" max="4608" width="5.28515625" style="37"/>
    <col min="4609" max="4609" width="3.42578125" style="37" customWidth="1"/>
    <col min="4610" max="4624" width="5.28515625" style="37"/>
    <col min="4625" max="4625" width="1.85546875" style="37" customWidth="1"/>
    <col min="4626" max="4631" width="0" style="37" hidden="1" customWidth="1"/>
    <col min="4632" max="4864" width="5.28515625" style="37"/>
    <col min="4865" max="4865" width="3.42578125" style="37" customWidth="1"/>
    <col min="4866" max="4880" width="5.28515625" style="37"/>
    <col min="4881" max="4881" width="1.85546875" style="37" customWidth="1"/>
    <col min="4882" max="4887" width="0" style="37" hidden="1" customWidth="1"/>
    <col min="4888" max="5120" width="5.28515625" style="37"/>
    <col min="5121" max="5121" width="3.42578125" style="37" customWidth="1"/>
    <col min="5122" max="5136" width="5.28515625" style="37"/>
    <col min="5137" max="5137" width="1.85546875" style="37" customWidth="1"/>
    <col min="5138" max="5143" width="0" style="37" hidden="1" customWidth="1"/>
    <col min="5144" max="5376" width="5.28515625" style="37"/>
    <col min="5377" max="5377" width="3.42578125" style="37" customWidth="1"/>
    <col min="5378" max="5392" width="5.28515625" style="37"/>
    <col min="5393" max="5393" width="1.85546875" style="37" customWidth="1"/>
    <col min="5394" max="5399" width="0" style="37" hidden="1" customWidth="1"/>
    <col min="5400" max="5632" width="5.28515625" style="37"/>
    <col min="5633" max="5633" width="3.42578125" style="37" customWidth="1"/>
    <col min="5634" max="5648" width="5.28515625" style="37"/>
    <col min="5649" max="5649" width="1.85546875" style="37" customWidth="1"/>
    <col min="5650" max="5655" width="0" style="37" hidden="1" customWidth="1"/>
    <col min="5656" max="5888" width="5.28515625" style="37"/>
    <col min="5889" max="5889" width="3.42578125" style="37" customWidth="1"/>
    <col min="5890" max="5904" width="5.28515625" style="37"/>
    <col min="5905" max="5905" width="1.85546875" style="37" customWidth="1"/>
    <col min="5906" max="5911" width="0" style="37" hidden="1" customWidth="1"/>
    <col min="5912" max="6144" width="5.28515625" style="37"/>
    <col min="6145" max="6145" width="3.42578125" style="37" customWidth="1"/>
    <col min="6146" max="6160" width="5.28515625" style="37"/>
    <col min="6161" max="6161" width="1.85546875" style="37" customWidth="1"/>
    <col min="6162" max="6167" width="0" style="37" hidden="1" customWidth="1"/>
    <col min="6168" max="6400" width="5.28515625" style="37"/>
    <col min="6401" max="6401" width="3.42578125" style="37" customWidth="1"/>
    <col min="6402" max="6416" width="5.28515625" style="37"/>
    <col min="6417" max="6417" width="1.85546875" style="37" customWidth="1"/>
    <col min="6418" max="6423" width="0" style="37" hidden="1" customWidth="1"/>
    <col min="6424" max="6656" width="5.28515625" style="37"/>
    <col min="6657" max="6657" width="3.42578125" style="37" customWidth="1"/>
    <col min="6658" max="6672" width="5.28515625" style="37"/>
    <col min="6673" max="6673" width="1.85546875" style="37" customWidth="1"/>
    <col min="6674" max="6679" width="0" style="37" hidden="1" customWidth="1"/>
    <col min="6680" max="6912" width="5.28515625" style="37"/>
    <col min="6913" max="6913" width="3.42578125" style="37" customWidth="1"/>
    <col min="6914" max="6928" width="5.28515625" style="37"/>
    <col min="6929" max="6929" width="1.85546875" style="37" customWidth="1"/>
    <col min="6930" max="6935" width="0" style="37" hidden="1" customWidth="1"/>
    <col min="6936" max="7168" width="5.28515625" style="37"/>
    <col min="7169" max="7169" width="3.42578125" style="37" customWidth="1"/>
    <col min="7170" max="7184" width="5.28515625" style="37"/>
    <col min="7185" max="7185" width="1.85546875" style="37" customWidth="1"/>
    <col min="7186" max="7191" width="0" style="37" hidden="1" customWidth="1"/>
    <col min="7192" max="7424" width="5.28515625" style="37"/>
    <col min="7425" max="7425" width="3.42578125" style="37" customWidth="1"/>
    <col min="7426" max="7440" width="5.28515625" style="37"/>
    <col min="7441" max="7441" width="1.85546875" style="37" customWidth="1"/>
    <col min="7442" max="7447" width="0" style="37" hidden="1" customWidth="1"/>
    <col min="7448" max="7680" width="5.28515625" style="37"/>
    <col min="7681" max="7681" width="3.42578125" style="37" customWidth="1"/>
    <col min="7682" max="7696" width="5.28515625" style="37"/>
    <col min="7697" max="7697" width="1.85546875" style="37" customWidth="1"/>
    <col min="7698" max="7703" width="0" style="37" hidden="1" customWidth="1"/>
    <col min="7704" max="7936" width="5.28515625" style="37"/>
    <col min="7937" max="7937" width="3.42578125" style="37" customWidth="1"/>
    <col min="7938" max="7952" width="5.28515625" style="37"/>
    <col min="7953" max="7953" width="1.85546875" style="37" customWidth="1"/>
    <col min="7954" max="7959" width="0" style="37" hidden="1" customWidth="1"/>
    <col min="7960" max="8192" width="5.28515625" style="37"/>
    <col min="8193" max="8193" width="3.42578125" style="37" customWidth="1"/>
    <col min="8194" max="8208" width="5.28515625" style="37"/>
    <col min="8209" max="8209" width="1.85546875" style="37" customWidth="1"/>
    <col min="8210" max="8215" width="0" style="37" hidden="1" customWidth="1"/>
    <col min="8216" max="8448" width="5.28515625" style="37"/>
    <col min="8449" max="8449" width="3.42578125" style="37" customWidth="1"/>
    <col min="8450" max="8464" width="5.28515625" style="37"/>
    <col min="8465" max="8465" width="1.85546875" style="37" customWidth="1"/>
    <col min="8466" max="8471" width="0" style="37" hidden="1" customWidth="1"/>
    <col min="8472" max="8704" width="5.28515625" style="37"/>
    <col min="8705" max="8705" width="3.42578125" style="37" customWidth="1"/>
    <col min="8706" max="8720" width="5.28515625" style="37"/>
    <col min="8721" max="8721" width="1.85546875" style="37" customWidth="1"/>
    <col min="8722" max="8727" width="0" style="37" hidden="1" customWidth="1"/>
    <col min="8728" max="8960" width="5.28515625" style="37"/>
    <col min="8961" max="8961" width="3.42578125" style="37" customWidth="1"/>
    <col min="8962" max="8976" width="5.28515625" style="37"/>
    <col min="8977" max="8977" width="1.85546875" style="37" customWidth="1"/>
    <col min="8978" max="8983" width="0" style="37" hidden="1" customWidth="1"/>
    <col min="8984" max="9216" width="5.28515625" style="37"/>
    <col min="9217" max="9217" width="3.42578125" style="37" customWidth="1"/>
    <col min="9218" max="9232" width="5.28515625" style="37"/>
    <col min="9233" max="9233" width="1.85546875" style="37" customWidth="1"/>
    <col min="9234" max="9239" width="0" style="37" hidden="1" customWidth="1"/>
    <col min="9240" max="9472" width="5.28515625" style="37"/>
    <col min="9473" max="9473" width="3.42578125" style="37" customWidth="1"/>
    <col min="9474" max="9488" width="5.28515625" style="37"/>
    <col min="9489" max="9489" width="1.85546875" style="37" customWidth="1"/>
    <col min="9490" max="9495" width="0" style="37" hidden="1" customWidth="1"/>
    <col min="9496" max="9728" width="5.28515625" style="37"/>
    <col min="9729" max="9729" width="3.42578125" style="37" customWidth="1"/>
    <col min="9730" max="9744" width="5.28515625" style="37"/>
    <col min="9745" max="9745" width="1.85546875" style="37" customWidth="1"/>
    <col min="9746" max="9751" width="0" style="37" hidden="1" customWidth="1"/>
    <col min="9752" max="9984" width="5.28515625" style="37"/>
    <col min="9985" max="9985" width="3.42578125" style="37" customWidth="1"/>
    <col min="9986" max="10000" width="5.28515625" style="37"/>
    <col min="10001" max="10001" width="1.85546875" style="37" customWidth="1"/>
    <col min="10002" max="10007" width="0" style="37" hidden="1" customWidth="1"/>
    <col min="10008" max="10240" width="5.28515625" style="37"/>
    <col min="10241" max="10241" width="3.42578125" style="37" customWidth="1"/>
    <col min="10242" max="10256" width="5.28515625" style="37"/>
    <col min="10257" max="10257" width="1.85546875" style="37" customWidth="1"/>
    <col min="10258" max="10263" width="0" style="37" hidden="1" customWidth="1"/>
    <col min="10264" max="10496" width="5.28515625" style="37"/>
    <col min="10497" max="10497" width="3.42578125" style="37" customWidth="1"/>
    <col min="10498" max="10512" width="5.28515625" style="37"/>
    <col min="10513" max="10513" width="1.85546875" style="37" customWidth="1"/>
    <col min="10514" max="10519" width="0" style="37" hidden="1" customWidth="1"/>
    <col min="10520" max="10752" width="5.28515625" style="37"/>
    <col min="10753" max="10753" width="3.42578125" style="37" customWidth="1"/>
    <col min="10754" max="10768" width="5.28515625" style="37"/>
    <col min="10769" max="10769" width="1.85546875" style="37" customWidth="1"/>
    <col min="10770" max="10775" width="0" style="37" hidden="1" customWidth="1"/>
    <col min="10776" max="11008" width="5.28515625" style="37"/>
    <col min="11009" max="11009" width="3.42578125" style="37" customWidth="1"/>
    <col min="11010" max="11024" width="5.28515625" style="37"/>
    <col min="11025" max="11025" width="1.85546875" style="37" customWidth="1"/>
    <col min="11026" max="11031" width="0" style="37" hidden="1" customWidth="1"/>
    <col min="11032" max="11264" width="5.28515625" style="37"/>
    <col min="11265" max="11265" width="3.42578125" style="37" customWidth="1"/>
    <col min="11266" max="11280" width="5.28515625" style="37"/>
    <col min="11281" max="11281" width="1.85546875" style="37" customWidth="1"/>
    <col min="11282" max="11287" width="0" style="37" hidden="1" customWidth="1"/>
    <col min="11288" max="11520" width="5.28515625" style="37"/>
    <col min="11521" max="11521" width="3.42578125" style="37" customWidth="1"/>
    <col min="11522" max="11536" width="5.28515625" style="37"/>
    <col min="11537" max="11537" width="1.85546875" style="37" customWidth="1"/>
    <col min="11538" max="11543" width="0" style="37" hidden="1" customWidth="1"/>
    <col min="11544" max="11776" width="5.28515625" style="37"/>
    <col min="11777" max="11777" width="3.42578125" style="37" customWidth="1"/>
    <col min="11778" max="11792" width="5.28515625" style="37"/>
    <col min="11793" max="11793" width="1.85546875" style="37" customWidth="1"/>
    <col min="11794" max="11799" width="0" style="37" hidden="1" customWidth="1"/>
    <col min="11800" max="12032" width="5.28515625" style="37"/>
    <col min="12033" max="12033" width="3.42578125" style="37" customWidth="1"/>
    <col min="12034" max="12048" width="5.28515625" style="37"/>
    <col min="12049" max="12049" width="1.85546875" style="37" customWidth="1"/>
    <col min="12050" max="12055" width="0" style="37" hidden="1" customWidth="1"/>
    <col min="12056" max="12288" width="5.28515625" style="37"/>
    <col min="12289" max="12289" width="3.42578125" style="37" customWidth="1"/>
    <col min="12290" max="12304" width="5.28515625" style="37"/>
    <col min="12305" max="12305" width="1.85546875" style="37" customWidth="1"/>
    <col min="12306" max="12311" width="0" style="37" hidden="1" customWidth="1"/>
    <col min="12312" max="12544" width="5.28515625" style="37"/>
    <col min="12545" max="12545" width="3.42578125" style="37" customWidth="1"/>
    <col min="12546" max="12560" width="5.28515625" style="37"/>
    <col min="12561" max="12561" width="1.85546875" style="37" customWidth="1"/>
    <col min="12562" max="12567" width="0" style="37" hidden="1" customWidth="1"/>
    <col min="12568" max="12800" width="5.28515625" style="37"/>
    <col min="12801" max="12801" width="3.42578125" style="37" customWidth="1"/>
    <col min="12802" max="12816" width="5.28515625" style="37"/>
    <col min="12817" max="12817" width="1.85546875" style="37" customWidth="1"/>
    <col min="12818" max="12823" width="0" style="37" hidden="1" customWidth="1"/>
    <col min="12824" max="13056" width="5.28515625" style="37"/>
    <col min="13057" max="13057" width="3.42578125" style="37" customWidth="1"/>
    <col min="13058" max="13072" width="5.28515625" style="37"/>
    <col min="13073" max="13073" width="1.85546875" style="37" customWidth="1"/>
    <col min="13074" max="13079" width="0" style="37" hidden="1" customWidth="1"/>
    <col min="13080" max="13312" width="5.28515625" style="37"/>
    <col min="13313" max="13313" width="3.42578125" style="37" customWidth="1"/>
    <col min="13314" max="13328" width="5.28515625" style="37"/>
    <col min="13329" max="13329" width="1.85546875" style="37" customWidth="1"/>
    <col min="13330" max="13335" width="0" style="37" hidden="1" customWidth="1"/>
    <col min="13336" max="13568" width="5.28515625" style="37"/>
    <col min="13569" max="13569" width="3.42578125" style="37" customWidth="1"/>
    <col min="13570" max="13584" width="5.28515625" style="37"/>
    <col min="13585" max="13585" width="1.85546875" style="37" customWidth="1"/>
    <col min="13586" max="13591" width="0" style="37" hidden="1" customWidth="1"/>
    <col min="13592" max="13824" width="5.28515625" style="37"/>
    <col min="13825" max="13825" width="3.42578125" style="37" customWidth="1"/>
    <col min="13826" max="13840" width="5.28515625" style="37"/>
    <col min="13841" max="13841" width="1.85546875" style="37" customWidth="1"/>
    <col min="13842" max="13847" width="0" style="37" hidden="1" customWidth="1"/>
    <col min="13848" max="14080" width="5.28515625" style="37"/>
    <col min="14081" max="14081" width="3.42578125" style="37" customWidth="1"/>
    <col min="14082" max="14096" width="5.28515625" style="37"/>
    <col min="14097" max="14097" width="1.85546875" style="37" customWidth="1"/>
    <col min="14098" max="14103" width="0" style="37" hidden="1" customWidth="1"/>
    <col min="14104" max="14336" width="5.28515625" style="37"/>
    <col min="14337" max="14337" width="3.42578125" style="37" customWidth="1"/>
    <col min="14338" max="14352" width="5.28515625" style="37"/>
    <col min="14353" max="14353" width="1.85546875" style="37" customWidth="1"/>
    <col min="14354" max="14359" width="0" style="37" hidden="1" customWidth="1"/>
    <col min="14360" max="14592" width="5.28515625" style="37"/>
    <col min="14593" max="14593" width="3.42578125" style="37" customWidth="1"/>
    <col min="14594" max="14608" width="5.28515625" style="37"/>
    <col min="14609" max="14609" width="1.85546875" style="37" customWidth="1"/>
    <col min="14610" max="14615" width="0" style="37" hidden="1" customWidth="1"/>
    <col min="14616" max="14848" width="5.28515625" style="37"/>
    <col min="14849" max="14849" width="3.42578125" style="37" customWidth="1"/>
    <col min="14850" max="14864" width="5.28515625" style="37"/>
    <col min="14865" max="14865" width="1.85546875" style="37" customWidth="1"/>
    <col min="14866" max="14871" width="0" style="37" hidden="1" customWidth="1"/>
    <col min="14872" max="15104" width="5.28515625" style="37"/>
    <col min="15105" max="15105" width="3.42578125" style="37" customWidth="1"/>
    <col min="15106" max="15120" width="5.28515625" style="37"/>
    <col min="15121" max="15121" width="1.85546875" style="37" customWidth="1"/>
    <col min="15122" max="15127" width="0" style="37" hidden="1" customWidth="1"/>
    <col min="15128" max="15360" width="5.28515625" style="37"/>
    <col min="15361" max="15361" width="3.42578125" style="37" customWidth="1"/>
    <col min="15362" max="15376" width="5.28515625" style="37"/>
    <col min="15377" max="15377" width="1.85546875" style="37" customWidth="1"/>
    <col min="15378" max="15383" width="0" style="37" hidden="1" customWidth="1"/>
    <col min="15384" max="15616" width="5.28515625" style="37"/>
    <col min="15617" max="15617" width="3.42578125" style="37" customWidth="1"/>
    <col min="15618" max="15632" width="5.28515625" style="37"/>
    <col min="15633" max="15633" width="1.85546875" style="37" customWidth="1"/>
    <col min="15634" max="15639" width="0" style="37" hidden="1" customWidth="1"/>
    <col min="15640" max="15872" width="5.28515625" style="37"/>
    <col min="15873" max="15873" width="3.42578125" style="37" customWidth="1"/>
    <col min="15874" max="15888" width="5.28515625" style="37"/>
    <col min="15889" max="15889" width="1.85546875" style="37" customWidth="1"/>
    <col min="15890" max="15895" width="0" style="37" hidden="1" customWidth="1"/>
    <col min="15896" max="16128" width="5.28515625" style="37"/>
    <col min="16129" max="16129" width="3.42578125" style="37" customWidth="1"/>
    <col min="16130" max="16144" width="5.28515625" style="37"/>
    <col min="16145" max="16145" width="1.85546875" style="37" customWidth="1"/>
    <col min="16146" max="16151" width="0" style="37" hidden="1" customWidth="1"/>
    <col min="16152" max="16384" width="5.28515625" style="37"/>
  </cols>
  <sheetData>
    <row r="1" spans="1:16" s="2" customFormat="1" ht="15.95" customHeight="1">
      <c r="A1" s="1"/>
      <c r="I1" s="3" t="s">
        <v>0</v>
      </c>
      <c r="K1" s="4"/>
      <c r="L1" s="5"/>
      <c r="M1" s="5"/>
      <c r="N1" s="5"/>
      <c r="O1" s="5"/>
      <c r="P1" s="5"/>
    </row>
    <row r="2" spans="1:16" s="11" customFormat="1" ht="12" customHeight="1">
      <c r="A2" s="6"/>
      <c r="B2" s="7"/>
      <c r="C2" s="8"/>
      <c r="D2" s="9"/>
      <c r="E2" s="10"/>
      <c r="I2" s="12" t="s">
        <v>1</v>
      </c>
      <c r="J2" s="9"/>
      <c r="K2" s="7"/>
      <c r="L2" s="9"/>
      <c r="M2" s="9"/>
      <c r="N2" s="9"/>
      <c r="O2" s="9"/>
      <c r="P2" s="9"/>
    </row>
    <row r="3" spans="1:16" s="11" customFormat="1" ht="12" customHeight="1">
      <c r="A3" s="6"/>
      <c r="B3" s="7"/>
      <c r="C3" s="8"/>
      <c r="D3" s="9"/>
      <c r="E3" s="10"/>
      <c r="I3" s="12" t="s">
        <v>2</v>
      </c>
      <c r="J3" s="9"/>
      <c r="K3" s="7"/>
      <c r="L3" s="9"/>
      <c r="M3" s="9"/>
      <c r="N3" s="9"/>
      <c r="O3" s="9"/>
      <c r="P3" s="9"/>
    </row>
    <row r="4" spans="1:16" s="14" customFormat="1" ht="12" customHeight="1">
      <c r="A4" s="13"/>
      <c r="I4" s="15" t="s">
        <v>3</v>
      </c>
      <c r="K4" s="16"/>
      <c r="L4" s="17"/>
      <c r="M4" s="17"/>
      <c r="N4" s="17"/>
      <c r="O4" s="17"/>
      <c r="P4" s="17"/>
    </row>
    <row r="5" spans="1:16" s="14" customFormat="1" ht="3.95" customHeight="1">
      <c r="A5" s="13"/>
      <c r="I5" s="15"/>
      <c r="K5" s="16"/>
      <c r="L5" s="17"/>
      <c r="M5" s="17"/>
      <c r="N5" s="17"/>
      <c r="O5" s="17"/>
      <c r="P5" s="17"/>
    </row>
    <row r="6" spans="1:16" s="11" customFormat="1" ht="12" customHeight="1">
      <c r="A6" s="6"/>
      <c r="B6" s="11" t="s">
        <v>4</v>
      </c>
      <c r="C6" s="86"/>
      <c r="D6" s="87"/>
      <c r="F6" s="11" t="s">
        <v>5</v>
      </c>
      <c r="G6" s="80"/>
      <c r="H6" s="18"/>
      <c r="I6" s="11" t="s">
        <v>6</v>
      </c>
      <c r="J6" s="86"/>
      <c r="K6" s="87"/>
      <c r="L6" s="9"/>
      <c r="M6" s="18" t="s">
        <v>7</v>
      </c>
      <c r="N6" s="88"/>
      <c r="O6" s="87"/>
    </row>
    <row r="7" spans="1:16" s="14" customFormat="1" ht="3.95" customHeight="1">
      <c r="A7" s="13"/>
      <c r="I7" s="15"/>
      <c r="K7" s="16"/>
      <c r="L7" s="17"/>
      <c r="M7" s="17"/>
      <c r="N7" s="17"/>
      <c r="O7" s="17"/>
      <c r="P7" s="17"/>
    </row>
    <row r="8" spans="1:16" s="14" customFormat="1" ht="3.95" customHeight="1">
      <c r="A8" s="13"/>
      <c r="I8" s="15"/>
      <c r="K8" s="16"/>
      <c r="L8" s="17"/>
      <c r="M8" s="17"/>
      <c r="N8" s="17"/>
      <c r="O8" s="17"/>
      <c r="P8" s="17"/>
    </row>
    <row r="9" spans="1:16" s="11" customFormat="1" ht="11.45" customHeight="1">
      <c r="A9" s="6"/>
      <c r="K9" s="7"/>
      <c r="L9" s="18" t="s">
        <v>8</v>
      </c>
      <c r="M9" s="18" t="s">
        <v>9</v>
      </c>
      <c r="N9" s="18" t="s">
        <v>10</v>
      </c>
      <c r="O9" s="18" t="s">
        <v>11</v>
      </c>
      <c r="P9" s="18" t="s">
        <v>12</v>
      </c>
    </row>
    <row r="10" spans="1:16" s="11" customFormat="1" ht="11.45" customHeight="1">
      <c r="A10" s="6" t="s">
        <v>13</v>
      </c>
      <c r="B10" s="11" t="s">
        <v>14</v>
      </c>
      <c r="K10" s="7" t="s">
        <v>15</v>
      </c>
      <c r="L10" s="80"/>
      <c r="M10" s="80"/>
      <c r="N10" s="80"/>
      <c r="O10" s="80"/>
      <c r="P10" s="80"/>
    </row>
    <row r="11" spans="1:16" s="11" customFormat="1" ht="11.45" customHeight="1">
      <c r="A11" s="6" t="s">
        <v>16</v>
      </c>
      <c r="B11" s="11" t="s">
        <v>17</v>
      </c>
      <c r="K11" s="7" t="s">
        <v>18</v>
      </c>
      <c r="L11" s="80"/>
      <c r="M11" s="80"/>
      <c r="N11" s="80"/>
      <c r="O11" s="80"/>
      <c r="P11" s="80"/>
    </row>
    <row r="12" spans="1:16" s="11" customFormat="1" ht="11.45" customHeight="1">
      <c r="A12" s="6"/>
      <c r="C12" s="19" t="s">
        <v>19</v>
      </c>
      <c r="D12" s="20"/>
      <c r="E12" s="20"/>
      <c r="F12" s="20"/>
      <c r="G12" s="20"/>
      <c r="H12" s="20"/>
      <c r="I12" s="21"/>
      <c r="K12" s="7"/>
      <c r="L12" s="9"/>
      <c r="M12" s="9"/>
      <c r="N12" s="9"/>
      <c r="O12" s="9"/>
      <c r="P12" s="9"/>
    </row>
    <row r="13" spans="1:16" s="11" customFormat="1" ht="11.45" customHeight="1">
      <c r="A13" s="6"/>
      <c r="C13" s="22" t="s">
        <v>20</v>
      </c>
      <c r="D13" s="23"/>
      <c r="E13" s="23"/>
      <c r="F13" s="23"/>
      <c r="G13" s="23"/>
      <c r="H13" s="23"/>
      <c r="I13" s="24"/>
      <c r="K13" s="7"/>
      <c r="L13" s="9"/>
      <c r="M13" s="9"/>
      <c r="N13" s="9"/>
      <c r="O13" s="9"/>
      <c r="P13" s="9"/>
    </row>
    <row r="14" spans="1:16" s="14" customFormat="1" ht="3.95" customHeight="1">
      <c r="A14" s="13"/>
      <c r="I14" s="15"/>
      <c r="K14" s="16"/>
      <c r="L14" s="17"/>
      <c r="M14" s="17"/>
      <c r="N14" s="17"/>
      <c r="O14" s="17"/>
      <c r="P14" s="17"/>
    </row>
    <row r="15" spans="1:16" s="11" customFormat="1" ht="11.45" customHeight="1">
      <c r="A15" s="6" t="s">
        <v>21</v>
      </c>
      <c r="B15" s="11" t="s">
        <v>22</v>
      </c>
      <c r="K15" s="7" t="s">
        <v>23</v>
      </c>
      <c r="L15" s="80"/>
      <c r="M15" s="80"/>
      <c r="N15" s="80"/>
      <c r="O15" s="80"/>
      <c r="P15" s="80"/>
    </row>
    <row r="16" spans="1:16" s="11" customFormat="1" ht="11.45" customHeight="1">
      <c r="A16" s="6"/>
      <c r="B16" s="11" t="s">
        <v>24</v>
      </c>
      <c r="K16" s="7" t="s">
        <v>25</v>
      </c>
      <c r="L16" s="80"/>
      <c r="M16" s="80"/>
      <c r="N16" s="80"/>
      <c r="O16" s="80"/>
      <c r="P16" s="80"/>
    </row>
    <row r="17" spans="1:16" s="11" customFormat="1" ht="11.45" customHeight="1">
      <c r="A17" s="6"/>
      <c r="E17" s="9"/>
      <c r="I17" s="9"/>
      <c r="K17" s="7" t="s">
        <v>26</v>
      </c>
      <c r="L17" s="9">
        <f>L15*L16</f>
        <v>0</v>
      </c>
      <c r="M17" s="9">
        <f>M15*M16</f>
        <v>0</v>
      </c>
      <c r="N17" s="9">
        <f>N15*N16</f>
        <v>0</v>
      </c>
      <c r="O17" s="9">
        <f>O15*O16</f>
        <v>0</v>
      </c>
      <c r="P17" s="9">
        <f>P15*P16</f>
        <v>0</v>
      </c>
    </row>
    <row r="18" spans="1:16" s="11" customFormat="1" ht="11.45" customHeight="1">
      <c r="A18" s="6" t="s">
        <v>27</v>
      </c>
      <c r="E18" s="9"/>
      <c r="I18" s="9"/>
      <c r="K18" s="7" t="s">
        <v>28</v>
      </c>
      <c r="L18" s="9" t="e">
        <f>IF(L16&gt;L15,L16/L15,L15/L16)</f>
        <v>#DIV/0!</v>
      </c>
      <c r="M18" s="9" t="e">
        <f>IF(M16&gt;M15,M16/M15,M15/M16)</f>
        <v>#DIV/0!</v>
      </c>
      <c r="N18" s="9" t="e">
        <f>IF(N16&gt;N15,N16/N15,N15/N16)</f>
        <v>#DIV/0!</v>
      </c>
      <c r="O18" s="9" t="e">
        <f>IF(O16&gt;O15,O16/O15,O15/O16)</f>
        <v>#DIV/0!</v>
      </c>
      <c r="P18" s="9" t="e">
        <f>IF(P16&gt;P15,P16/P15,P15/P16)</f>
        <v>#DIV/0!</v>
      </c>
    </row>
    <row r="19" spans="1:16" s="11" customFormat="1" ht="11.45" customHeight="1">
      <c r="A19" s="6" t="s">
        <v>29</v>
      </c>
      <c r="B19" s="11" t="s">
        <v>30</v>
      </c>
      <c r="I19" s="9"/>
      <c r="K19" s="7" t="s">
        <v>31</v>
      </c>
      <c r="L19" s="80"/>
      <c r="M19" s="80"/>
      <c r="N19" s="80"/>
      <c r="O19" s="80"/>
      <c r="P19" s="80"/>
    </row>
    <row r="20" spans="1:16" s="11" customFormat="1" ht="11.45" customHeight="1">
      <c r="A20" s="6" t="s">
        <v>32</v>
      </c>
      <c r="B20" s="11" t="s">
        <v>33</v>
      </c>
      <c r="I20" s="9"/>
      <c r="K20" s="7" t="s">
        <v>34</v>
      </c>
      <c r="L20" s="80"/>
      <c r="M20" s="80"/>
      <c r="N20" s="80"/>
      <c r="O20" s="80"/>
      <c r="P20" s="80"/>
    </row>
    <row r="21" spans="1:16" s="11" customFormat="1" ht="11.45" customHeight="1">
      <c r="A21" s="6" t="s">
        <v>35</v>
      </c>
      <c r="B21" s="11" t="s">
        <v>36</v>
      </c>
      <c r="K21" s="7" t="s">
        <v>37</v>
      </c>
      <c r="L21" s="80"/>
      <c r="M21" s="80"/>
      <c r="N21" s="80"/>
      <c r="O21" s="80"/>
      <c r="P21" s="80"/>
    </row>
    <row r="22" spans="1:16" s="11" customFormat="1" ht="11.45" customHeight="1">
      <c r="A22" s="6"/>
      <c r="B22" s="11" t="s">
        <v>38</v>
      </c>
      <c r="K22" s="7" t="s">
        <v>39</v>
      </c>
      <c r="L22" s="80"/>
      <c r="M22" s="80"/>
      <c r="N22" s="80"/>
      <c r="O22" s="80"/>
      <c r="P22" s="80"/>
    </row>
    <row r="23" spans="1:16" s="11" customFormat="1" ht="11.45" customHeight="1">
      <c r="A23" s="6"/>
      <c r="K23" s="7" t="s">
        <v>40</v>
      </c>
      <c r="L23" s="9">
        <f>(L15+L16)*2</f>
        <v>0</v>
      </c>
      <c r="M23" s="9">
        <f>(M15+M16)*2</f>
        <v>0</v>
      </c>
      <c r="N23" s="9">
        <f>(N15+N16)*2</f>
        <v>0</v>
      </c>
      <c r="O23" s="9">
        <f>(O15+O16)*2</f>
        <v>0</v>
      </c>
      <c r="P23" s="9">
        <f>(P15+P16)*2</f>
        <v>0</v>
      </c>
    </row>
    <row r="24" spans="1:16" s="11" customFormat="1" ht="11.45" customHeight="1">
      <c r="A24" s="6"/>
      <c r="I24" s="9"/>
      <c r="K24" s="7" t="s">
        <v>41</v>
      </c>
      <c r="L24" s="25" t="e">
        <f>L21/(L22*L23)</f>
        <v>#DIV/0!</v>
      </c>
      <c r="M24" s="25" t="e">
        <f>M21/(M22*M23)</f>
        <v>#DIV/0!</v>
      </c>
      <c r="N24" s="25" t="e">
        <f>N21/(N22*N23)</f>
        <v>#DIV/0!</v>
      </c>
      <c r="O24" s="25" t="e">
        <f>O21/(O22*O23)</f>
        <v>#DIV/0!</v>
      </c>
      <c r="P24" s="25" t="e">
        <f>P21/(P22*P23)</f>
        <v>#DIV/0!</v>
      </c>
    </row>
    <row r="25" spans="1:16" s="11" customFormat="1" ht="11.45" customHeight="1">
      <c r="A25" s="6"/>
      <c r="B25" s="11" t="s">
        <v>42</v>
      </c>
      <c r="G25" s="9"/>
      <c r="I25" s="9"/>
      <c r="K25" s="7"/>
      <c r="L25" s="81"/>
      <c r="M25" s="81"/>
      <c r="N25" s="81"/>
      <c r="O25" s="81"/>
      <c r="P25" s="81"/>
    </row>
    <row r="26" spans="1:16" s="11" customFormat="1" ht="11.45" customHeight="1">
      <c r="A26" s="6"/>
      <c r="K26" s="7" t="s">
        <v>43</v>
      </c>
      <c r="L26" s="9" t="e">
        <f>L25/(L17)</f>
        <v>#DIV/0!</v>
      </c>
      <c r="M26" s="9" t="e">
        <f>M25/(M17)</f>
        <v>#DIV/0!</v>
      </c>
      <c r="N26" s="9" t="e">
        <f>N25/(N17)</f>
        <v>#DIV/0!</v>
      </c>
      <c r="O26" s="9" t="e">
        <f>O25/(O17)</f>
        <v>#DIV/0!</v>
      </c>
      <c r="P26" s="9" t="e">
        <f>P25/(P17)</f>
        <v>#DIV/0!</v>
      </c>
    </row>
    <row r="27" spans="1:16" s="11" customFormat="1" ht="11.45" customHeight="1">
      <c r="A27" s="6" t="s">
        <v>44</v>
      </c>
      <c r="B27" s="11" t="s">
        <v>45</v>
      </c>
      <c r="K27" s="7" t="s">
        <v>46</v>
      </c>
      <c r="L27" s="80"/>
      <c r="M27" s="80"/>
      <c r="N27" s="80"/>
      <c r="O27" s="80"/>
      <c r="P27" s="80"/>
    </row>
    <row r="28" spans="1:16" s="11" customFormat="1" ht="11.45" customHeight="1">
      <c r="A28" s="6"/>
      <c r="B28" s="11" t="s">
        <v>47</v>
      </c>
      <c r="K28" s="7" t="s">
        <v>48</v>
      </c>
      <c r="L28" s="80"/>
      <c r="M28" s="80"/>
      <c r="N28" s="80"/>
      <c r="O28" s="80"/>
      <c r="P28" s="80"/>
    </row>
    <row r="29" spans="1:16" s="27" customFormat="1" ht="11.45" customHeight="1">
      <c r="A29" s="26"/>
      <c r="B29" s="2" t="s">
        <v>49</v>
      </c>
      <c r="K29" s="28" t="s">
        <v>50</v>
      </c>
      <c r="L29" s="80"/>
      <c r="M29" s="80"/>
      <c r="N29" s="80"/>
      <c r="O29" s="80"/>
      <c r="P29" s="80"/>
    </row>
    <row r="30" spans="1:16" s="11" customFormat="1" ht="11.45" customHeight="1">
      <c r="A30" s="6" t="s">
        <v>51</v>
      </c>
      <c r="B30" s="11" t="s">
        <v>52</v>
      </c>
      <c r="G30" s="9"/>
      <c r="K30" s="7" t="s">
        <v>53</v>
      </c>
      <c r="L30" s="80"/>
      <c r="M30" s="80"/>
      <c r="N30" s="80"/>
      <c r="O30" s="80"/>
      <c r="P30" s="80"/>
    </row>
    <row r="31" spans="1:16" s="11" customFormat="1" ht="11.45" customHeight="1">
      <c r="A31" s="6" t="s">
        <v>54</v>
      </c>
      <c r="B31" s="11" t="s">
        <v>55</v>
      </c>
      <c r="J31" s="7"/>
      <c r="K31" s="7" t="s">
        <v>56</v>
      </c>
      <c r="L31" s="80"/>
      <c r="M31" s="80"/>
      <c r="N31" s="80"/>
      <c r="O31" s="80"/>
      <c r="P31" s="80"/>
    </row>
    <row r="32" spans="1:16" s="11" customFormat="1" ht="11.45" customHeight="1">
      <c r="A32" s="6" t="s">
        <v>57</v>
      </c>
      <c r="B32" s="11" t="s">
        <v>58</v>
      </c>
      <c r="D32" s="29"/>
      <c r="E32" s="9"/>
      <c r="H32" s="7"/>
      <c r="I32" s="9"/>
      <c r="K32" s="30" t="s">
        <v>59</v>
      </c>
      <c r="L32" s="82"/>
      <c r="M32" s="82"/>
      <c r="N32" s="82"/>
      <c r="O32" s="82"/>
      <c r="P32" s="82"/>
    </row>
    <row r="33" spans="1:23" s="11" customFormat="1" ht="11.45" customHeight="1">
      <c r="A33" s="6" t="s">
        <v>60</v>
      </c>
      <c r="B33" s="11" t="s">
        <v>61</v>
      </c>
      <c r="D33" s="29"/>
      <c r="K33" s="7" t="s">
        <v>62</v>
      </c>
      <c r="L33" s="80"/>
      <c r="M33" s="80"/>
      <c r="N33" s="80"/>
      <c r="O33" s="80"/>
      <c r="P33" s="80"/>
      <c r="R33" s="31" t="s">
        <v>63</v>
      </c>
      <c r="S33" s="20"/>
      <c r="T33" s="20"/>
      <c r="U33" s="20"/>
      <c r="V33" s="20"/>
      <c r="W33" s="21"/>
    </row>
    <row r="34" spans="1:23" s="33" customFormat="1" ht="11.45" customHeight="1">
      <c r="A34" s="32"/>
      <c r="B34" s="33" t="s">
        <v>64</v>
      </c>
      <c r="K34" s="34" t="s">
        <v>65</v>
      </c>
      <c r="L34" s="83"/>
      <c r="M34" s="83"/>
      <c r="N34" s="83"/>
      <c r="O34" s="83"/>
      <c r="P34" s="83"/>
      <c r="R34" s="35" t="s">
        <v>66</v>
      </c>
      <c r="S34" s="11">
        <f>IF(L21&gt;0,6,0)</f>
        <v>0</v>
      </c>
      <c r="T34" s="11">
        <f>IF(M21&gt;0,6,0)</f>
        <v>0</v>
      </c>
      <c r="U34" s="11">
        <f>IF(N21&gt;0,6,0)</f>
        <v>0</v>
      </c>
      <c r="V34" s="11">
        <f>IF(O21&gt;0,6,0)</f>
        <v>0</v>
      </c>
      <c r="W34" s="36">
        <f>IF(P21&gt;0,6,0)</f>
        <v>0</v>
      </c>
    </row>
    <row r="35" spans="1:23" s="11" customFormat="1" ht="11.45" customHeight="1">
      <c r="A35" s="6"/>
      <c r="D35" s="29"/>
      <c r="E35" s="9"/>
      <c r="H35" s="7"/>
      <c r="I35" s="29"/>
      <c r="K35" s="7" t="s">
        <v>67</v>
      </c>
      <c r="L35" s="9">
        <f>L33*L17</f>
        <v>0</v>
      </c>
      <c r="M35" s="9">
        <f>M33*M17</f>
        <v>0</v>
      </c>
      <c r="N35" s="9">
        <f>N33*N17</f>
        <v>0</v>
      </c>
      <c r="O35" s="9">
        <f>O33*O17</f>
        <v>0</v>
      </c>
      <c r="P35" s="9">
        <f>P33*P17</f>
        <v>0</v>
      </c>
      <c r="R35" s="35" t="s">
        <v>68</v>
      </c>
      <c r="S35" s="11">
        <f>IF(L19=1,0,3)</f>
        <v>3</v>
      </c>
      <c r="T35" s="11">
        <f>IF(M19=1,0,3)</f>
        <v>3</v>
      </c>
      <c r="U35" s="11">
        <f>IF(N19=1,0,3)</f>
        <v>3</v>
      </c>
      <c r="V35" s="11">
        <f>IF(O19=1,0,3)</f>
        <v>3</v>
      </c>
      <c r="W35" s="36">
        <f>IF(P19=1,0,3)</f>
        <v>3</v>
      </c>
    </row>
    <row r="36" spans="1:23" s="11" customFormat="1" ht="11.45" customHeight="1">
      <c r="A36" s="6" t="s">
        <v>69</v>
      </c>
      <c r="B36" s="11" t="s">
        <v>70</v>
      </c>
      <c r="D36" s="7"/>
      <c r="E36" s="9"/>
      <c r="H36" s="7"/>
      <c r="I36" s="9"/>
      <c r="K36" s="7" t="s">
        <v>71</v>
      </c>
      <c r="L36" s="84"/>
      <c r="M36" s="84"/>
      <c r="N36" s="84"/>
      <c r="O36" s="84"/>
      <c r="P36" s="84"/>
      <c r="R36" s="35" t="s">
        <v>72</v>
      </c>
      <c r="S36" s="11">
        <f>INT((L20-10)/20)</f>
        <v>-1</v>
      </c>
      <c r="T36" s="11">
        <f>INT((M20-10)/20)</f>
        <v>-1</v>
      </c>
      <c r="U36" s="11">
        <f>INT((N20-10)/20)</f>
        <v>-1</v>
      </c>
      <c r="V36" s="11">
        <f>INT((O20-10)/20)</f>
        <v>-1</v>
      </c>
      <c r="W36" s="36">
        <f>INT((P20-10)/20)</f>
        <v>-1</v>
      </c>
    </row>
    <row r="37" spans="1:23" s="11" customFormat="1" ht="11.45" customHeight="1">
      <c r="A37" s="6" t="s">
        <v>73</v>
      </c>
      <c r="B37" s="11" t="s">
        <v>74</v>
      </c>
      <c r="D37" s="7"/>
      <c r="E37" s="9"/>
      <c r="H37" s="7"/>
      <c r="I37" s="9"/>
      <c r="K37" s="7" t="s">
        <v>75</v>
      </c>
      <c r="L37" s="82"/>
      <c r="M37" s="82"/>
      <c r="N37" s="82"/>
      <c r="O37" s="82"/>
      <c r="P37" s="82"/>
      <c r="R37" s="22"/>
      <c r="S37" s="23">
        <f>SUM(S34:S36)-6</f>
        <v>-4</v>
      </c>
      <c r="T37" s="23">
        <f>SUM(T34:T36)-6</f>
        <v>-4</v>
      </c>
      <c r="U37" s="23">
        <f>SUM(U34:U36)-6</f>
        <v>-4</v>
      </c>
      <c r="V37" s="23">
        <f>SUM(V34:V36)-6</f>
        <v>-4</v>
      </c>
      <c r="W37" s="24">
        <f>SUM(W34:W36)-6</f>
        <v>-4</v>
      </c>
    </row>
    <row r="38" spans="1:23" s="11" customFormat="1" ht="11.45" customHeight="1">
      <c r="A38" s="6" t="s">
        <v>76</v>
      </c>
      <c r="B38" s="37"/>
      <c r="D38" s="29"/>
      <c r="E38" s="9"/>
      <c r="H38" s="7"/>
      <c r="I38" s="29"/>
      <c r="K38" s="7" t="s">
        <v>77</v>
      </c>
      <c r="L38" s="38" t="e">
        <f>VLOOKUP(L10,$B$64:$N$77,(L11+1))/100</f>
        <v>#N/A</v>
      </c>
      <c r="M38" s="38" t="e">
        <f>VLOOKUP(M10,$B$64:$N$77,(M11+1))/100</f>
        <v>#N/A</v>
      </c>
      <c r="N38" s="38" t="e">
        <f>VLOOKUP(N10,$B$64:$N$77,(N11+1))/100</f>
        <v>#N/A</v>
      </c>
      <c r="O38" s="38" t="e">
        <f>VLOOKUP(O10,$B$64:$N$77,(O11+1))/100</f>
        <v>#N/A</v>
      </c>
      <c r="P38" s="38" t="e">
        <f>VLOOKUP(P10,$B$64:$N$77,(P11+1))/100</f>
        <v>#N/A</v>
      </c>
    </row>
    <row r="39" spans="1:23" s="11" customFormat="1" ht="11.45" customHeight="1">
      <c r="A39" s="6" t="s">
        <v>78</v>
      </c>
      <c r="B39" s="37"/>
      <c r="D39" s="7"/>
      <c r="E39" s="9"/>
      <c r="H39" s="7"/>
      <c r="I39" s="9"/>
      <c r="K39" s="7" t="s">
        <v>79</v>
      </c>
      <c r="L39" s="39" t="e">
        <f>((L33-1)*((L23-(4*L34))*L34)+(IF(L26&gt;0,L17,((L23-(4*L34))*L34))))/L35</f>
        <v>#DIV/0!</v>
      </c>
      <c r="M39" s="39" t="e">
        <f>((M33-1)*((M23-(4*M34))*M34)+(IF(M26&gt;0,M17,((M23-(4*M34))*M34))))/M35</f>
        <v>#DIV/0!</v>
      </c>
      <c r="N39" s="39" t="e">
        <f>((N33-1)*((N23-(4*N34))*N34)+(IF(N26&gt;0,N17,((N23-(4*N34))*N34))))/N35</f>
        <v>#DIV/0!</v>
      </c>
      <c r="O39" s="39" t="e">
        <f>((O33-1)*((O23-(4*O34))*O34)+(IF(O26&gt;0,O17,((O23-(4*O34))*O34))))/O35</f>
        <v>#DIV/0!</v>
      </c>
      <c r="P39" s="39" t="e">
        <f>((P33-1)*((P23-(4*P34))*P34)+(IF(P26&gt;0,P17,((P23-(4*P34))*P34))))/P35</f>
        <v>#DIV/0!</v>
      </c>
      <c r="S39" s="40"/>
    </row>
    <row r="40" spans="1:23" s="11" customFormat="1" ht="11.45" customHeight="1">
      <c r="A40" s="6" t="s">
        <v>80</v>
      </c>
      <c r="B40" s="37"/>
      <c r="D40" s="29"/>
      <c r="E40" s="9"/>
      <c r="H40" s="29"/>
      <c r="K40" s="7" t="s">
        <v>81</v>
      </c>
      <c r="L40" s="38" t="e">
        <f>IF(L24=0,0,(L21*L33/((L21*L33)+L25)*VLOOKUP(L27*L24,$B$88:$N$151,S37+7)/100))+IF(L26=0,0,L25/((L21*L33)+L25)*VLOOKUP(L27*L26*L29,$B$88:$N$151,S37+1)/100)</f>
        <v>#DIV/0!</v>
      </c>
      <c r="M40" s="38" t="e">
        <f>IF(M24=0,0,(M21*M33/((M21*M33)+M25)*VLOOKUP(M27*M24,$B$88:$N$151,T37+7)/100))+IF(M26=0,0,M25/((M21*M33)+M25)*VLOOKUP(M27*M26*M29,$B$88:$N$151,T37+1)/100)</f>
        <v>#DIV/0!</v>
      </c>
      <c r="N40" s="38" t="e">
        <f>IF(N24=0,0,(N21*N33/((N21*N33)+N25)*VLOOKUP(N27*N24,$B$88:$N$151,U37+7)/100))+IF(N26=0,0,N25/((N21*N33)+N25)*VLOOKUP(N27*N26*N29,$B$88:$N$151,U37+1)/100)</f>
        <v>#DIV/0!</v>
      </c>
      <c r="O40" s="38" t="e">
        <f>IF(O24=0,0,(O21*O33/((O21*O33)+O25)*VLOOKUP(O27*O24,$B$88:$N$151,V37+7)/100))+IF(O26=0,0,O25/((O21*O33)+O25)*VLOOKUP(O27*O26*O29,$B$88:$N$151,V37+1)/100)</f>
        <v>#DIV/0!</v>
      </c>
      <c r="P40" s="38" t="e">
        <f>IF(P24=0,0,(P21*P33/((P21*P33)+P25)*VLOOKUP(P27*P24,$B$88:$N$151,W37+7)/100))+IF(P26=0,0,P25/((P21*P33)+P25)*VLOOKUP(P27*P26*P29,$B$88:$N$151,W37+1)/100)</f>
        <v>#DIV/0!</v>
      </c>
      <c r="U40" s="40"/>
    </row>
    <row r="41" spans="1:23" s="11" customFormat="1" ht="11.45" customHeight="1">
      <c r="A41" s="6" t="s">
        <v>82</v>
      </c>
      <c r="B41" s="11" t="s">
        <v>83</v>
      </c>
      <c r="D41" s="29"/>
      <c r="K41" s="7" t="s">
        <v>84</v>
      </c>
      <c r="L41" s="80"/>
      <c r="M41" s="80"/>
      <c r="N41" s="80"/>
      <c r="O41" s="80"/>
      <c r="P41" s="80"/>
    </row>
    <row r="42" spans="1:23" s="11" customFormat="1" ht="11.45" customHeight="1">
      <c r="A42" s="6" t="s">
        <v>85</v>
      </c>
      <c r="B42" s="37"/>
      <c r="K42" s="7" t="s">
        <v>86</v>
      </c>
      <c r="L42" s="38" t="e">
        <f>L38*L39*L40</f>
        <v>#N/A</v>
      </c>
      <c r="M42" s="38" t="e">
        <f>M38*M39*M40</f>
        <v>#N/A</v>
      </c>
      <c r="N42" s="38" t="e">
        <f>N38*N39*N40</f>
        <v>#N/A</v>
      </c>
      <c r="O42" s="38" t="e">
        <f>O38*O39*O40</f>
        <v>#N/A</v>
      </c>
      <c r="P42" s="38" t="e">
        <f>P38*P39*P40</f>
        <v>#N/A</v>
      </c>
    </row>
    <row r="43" spans="1:23" s="11" customFormat="1" ht="11.45" customHeight="1">
      <c r="A43" s="6" t="s">
        <v>87</v>
      </c>
      <c r="B43" s="37"/>
      <c r="K43" s="7" t="s">
        <v>88</v>
      </c>
      <c r="L43" s="38" t="e">
        <f>L39*L41</f>
        <v>#DIV/0!</v>
      </c>
      <c r="M43" s="38" t="e">
        <f>M39*M41</f>
        <v>#DIV/0!</v>
      </c>
      <c r="N43" s="38" t="e">
        <f>N39*N41</f>
        <v>#DIV/0!</v>
      </c>
      <c r="O43" s="38" t="e">
        <f>O39*O41</f>
        <v>#DIV/0!</v>
      </c>
      <c r="P43" s="38" t="e">
        <f>P39*P41</f>
        <v>#DIV/0!</v>
      </c>
    </row>
    <row r="44" spans="1:23" s="11" customFormat="1" ht="11.45" customHeight="1">
      <c r="A44" s="6" t="s">
        <v>89</v>
      </c>
      <c r="B44" s="37"/>
      <c r="K44" s="7" t="s">
        <v>90</v>
      </c>
      <c r="L44" s="41">
        <f>L30*L31/1000</f>
        <v>0</v>
      </c>
      <c r="M44" s="41">
        <f>M30*M31/1000</f>
        <v>0</v>
      </c>
      <c r="N44" s="41">
        <f>N30*N31/1000</f>
        <v>0</v>
      </c>
      <c r="O44" s="41">
        <f>O30*O31/1000</f>
        <v>0</v>
      </c>
      <c r="P44" s="41">
        <f>P30*P31/1000</f>
        <v>0</v>
      </c>
    </row>
    <row r="45" spans="1:23" s="11" customFormat="1" ht="11.45" customHeight="1">
      <c r="A45" s="6" t="s">
        <v>91</v>
      </c>
      <c r="B45" s="37"/>
      <c r="K45" s="7" t="s">
        <v>92</v>
      </c>
      <c r="L45" s="42">
        <f>L44*L32</f>
        <v>0</v>
      </c>
      <c r="M45" s="42">
        <f>M44*M32</f>
        <v>0</v>
      </c>
      <c r="N45" s="42">
        <f>N44*N32</f>
        <v>0</v>
      </c>
      <c r="O45" s="42">
        <f>O44*O32</f>
        <v>0</v>
      </c>
      <c r="P45" s="42">
        <f>P44*P32</f>
        <v>0</v>
      </c>
    </row>
    <row r="46" spans="1:23" s="11" customFormat="1" ht="11.45" customHeight="1">
      <c r="A46" s="6" t="s">
        <v>93</v>
      </c>
      <c r="B46" s="37"/>
      <c r="K46" s="7" t="s">
        <v>94</v>
      </c>
      <c r="L46" s="42" t="e">
        <f>L31*L38*L31*L40*L39</f>
        <v>#N/A</v>
      </c>
      <c r="M46" s="42" t="e">
        <f>M31*M38*M31*M40*M39</f>
        <v>#N/A</v>
      </c>
      <c r="N46" s="42" t="e">
        <f>N31*N38*N31*N40*N39</f>
        <v>#N/A</v>
      </c>
      <c r="O46" s="42" t="e">
        <f>O31*O38*O31*O40*O39</f>
        <v>#N/A</v>
      </c>
      <c r="P46" s="42" t="e">
        <f>P31*P38*P31*P40*P39</f>
        <v>#N/A</v>
      </c>
    </row>
    <row r="47" spans="1:23" s="11" customFormat="1" ht="11.45" customHeight="1">
      <c r="A47" s="6" t="s">
        <v>95</v>
      </c>
      <c r="B47" s="37"/>
      <c r="K47" s="7" t="s">
        <v>96</v>
      </c>
      <c r="L47" s="42" t="e">
        <f>L46*L32</f>
        <v>#N/A</v>
      </c>
      <c r="M47" s="42" t="e">
        <f>M46*M32</f>
        <v>#N/A</v>
      </c>
      <c r="N47" s="42" t="e">
        <f>N46*N32</f>
        <v>#N/A</v>
      </c>
      <c r="O47" s="42" t="e">
        <f>O46*O32</f>
        <v>#N/A</v>
      </c>
      <c r="P47" s="42" t="e">
        <f>P46*P32</f>
        <v>#N/A</v>
      </c>
    </row>
    <row r="48" spans="1:23" s="11" customFormat="1" ht="11.45" customHeight="1">
      <c r="A48" s="6" t="s">
        <v>97</v>
      </c>
      <c r="B48" s="37"/>
      <c r="K48" s="7" t="s">
        <v>98</v>
      </c>
      <c r="L48" s="43" t="e">
        <f>L47*L35/1000</f>
        <v>#N/A</v>
      </c>
      <c r="M48" s="43" t="e">
        <f>M47*M35/1000</f>
        <v>#N/A</v>
      </c>
      <c r="N48" s="43" t="e">
        <f>N47*N35/1000</f>
        <v>#N/A</v>
      </c>
      <c r="O48" s="43" t="e">
        <f>O47*O35/1000</f>
        <v>#N/A</v>
      </c>
      <c r="P48" s="43" t="e">
        <f>P47*P35/1000</f>
        <v>#N/A</v>
      </c>
    </row>
    <row r="49" spans="1:16" s="11" customFormat="1" ht="11.45" customHeight="1">
      <c r="A49" s="6" t="s">
        <v>99</v>
      </c>
      <c r="B49" s="37"/>
      <c r="K49" s="7" t="s">
        <v>100</v>
      </c>
      <c r="L49" s="9">
        <f>(L31+L36)*L35/1000</f>
        <v>0</v>
      </c>
      <c r="M49" s="9">
        <f>(M31+M36)*M35/1000</f>
        <v>0</v>
      </c>
      <c r="N49" s="9">
        <f>(N31+N36)*N35/1000</f>
        <v>0</v>
      </c>
      <c r="O49" s="9">
        <f>(O31+O36)*O35/1000</f>
        <v>0</v>
      </c>
      <c r="P49" s="9">
        <f>(P31+P36)*P35/1000</f>
        <v>0</v>
      </c>
    </row>
    <row r="50" spans="1:16" s="11" customFormat="1" ht="11.45" customHeight="1">
      <c r="A50" s="6" t="s">
        <v>101</v>
      </c>
      <c r="B50" s="37"/>
      <c r="K50" s="7" t="s">
        <v>102</v>
      </c>
      <c r="L50" s="44">
        <f>L31*L37/1000</f>
        <v>0</v>
      </c>
      <c r="M50" s="44">
        <f>M31*M37/1000</f>
        <v>0</v>
      </c>
      <c r="N50" s="44">
        <f>N31*N37/1000</f>
        <v>0</v>
      </c>
      <c r="O50" s="44">
        <f>O31*O37/1000</f>
        <v>0</v>
      </c>
      <c r="P50" s="44">
        <f>P31*P37/1000</f>
        <v>0</v>
      </c>
    </row>
    <row r="51" spans="1:16" s="11" customFormat="1" ht="11.45" customHeight="1">
      <c r="A51" s="6" t="s">
        <v>103</v>
      </c>
      <c r="B51" s="37"/>
      <c r="K51" s="7" t="s">
        <v>104</v>
      </c>
      <c r="L51" s="45">
        <f>12*L50</f>
        <v>0</v>
      </c>
      <c r="M51" s="45">
        <f>12*M50</f>
        <v>0</v>
      </c>
      <c r="N51" s="45">
        <f>12*N50</f>
        <v>0</v>
      </c>
      <c r="O51" s="45">
        <f>12*O50</f>
        <v>0</v>
      </c>
      <c r="P51" s="45">
        <f>12*P50</f>
        <v>0</v>
      </c>
    </row>
    <row r="52" spans="1:16" s="11" customFormat="1" ht="11.45" customHeight="1">
      <c r="A52" s="6" t="s">
        <v>105</v>
      </c>
      <c r="B52" s="37"/>
      <c r="K52" s="7" t="s">
        <v>106</v>
      </c>
      <c r="L52" s="46" t="e">
        <f>L31*L39*L41*L35/1000</f>
        <v>#DIV/0!</v>
      </c>
      <c r="M52" s="46" t="e">
        <f>M31*M39*M41*M35/1000</f>
        <v>#DIV/0!</v>
      </c>
      <c r="N52" s="46" t="e">
        <f>N31*N39*N41*N35/1000</f>
        <v>#DIV/0!</v>
      </c>
      <c r="O52" s="46" t="e">
        <f>O31*O39*O41*O35/1000</f>
        <v>#DIV/0!</v>
      </c>
      <c r="P52" s="46" t="e">
        <f>P31*P39*P41*P35/1000</f>
        <v>#DIV/0!</v>
      </c>
    </row>
    <row r="53" spans="1:16" s="11" customFormat="1" ht="11.45" customHeight="1">
      <c r="A53" s="6" t="s">
        <v>107</v>
      </c>
      <c r="B53" s="37"/>
      <c r="K53" s="7" t="s">
        <v>108</v>
      </c>
      <c r="L53" s="47" t="e">
        <f>L52*L37/L35</f>
        <v>#DIV/0!</v>
      </c>
      <c r="M53" s="47" t="e">
        <f>M52*M37/M35</f>
        <v>#DIV/0!</v>
      </c>
      <c r="N53" s="47" t="e">
        <f>N52*N37/N35</f>
        <v>#DIV/0!</v>
      </c>
      <c r="O53" s="47" t="e">
        <f>O52*O37/O35</f>
        <v>#DIV/0!</v>
      </c>
      <c r="P53" s="47" t="e">
        <f>P52*P37/P35</f>
        <v>#DIV/0!</v>
      </c>
    </row>
    <row r="54" spans="1:16" s="11" customFormat="1" ht="11.45" customHeight="1">
      <c r="A54" s="6" t="s">
        <v>109</v>
      </c>
      <c r="B54" s="37"/>
      <c r="K54" s="7" t="s">
        <v>110</v>
      </c>
      <c r="L54" s="9" t="e">
        <f>12*L53</f>
        <v>#DIV/0!</v>
      </c>
      <c r="M54" s="9" t="e">
        <f>12*M53</f>
        <v>#DIV/0!</v>
      </c>
      <c r="N54" s="9" t="e">
        <f>12*N53</f>
        <v>#DIV/0!</v>
      </c>
      <c r="O54" s="9" t="e">
        <f>12*O53</f>
        <v>#DIV/0!</v>
      </c>
      <c r="P54" s="9" t="e">
        <f>12*P53</f>
        <v>#DIV/0!</v>
      </c>
    </row>
    <row r="55" spans="1:16" s="11" customFormat="1" ht="11.45" customHeight="1">
      <c r="A55" s="6" t="s">
        <v>111</v>
      </c>
      <c r="B55" s="37"/>
      <c r="K55" s="7" t="s">
        <v>112</v>
      </c>
      <c r="L55" s="41" t="e">
        <f>L47+L54</f>
        <v>#N/A</v>
      </c>
      <c r="M55" s="41" t="e">
        <f>M47+M54</f>
        <v>#N/A</v>
      </c>
      <c r="N55" s="41" t="e">
        <f>N47+N54</f>
        <v>#N/A</v>
      </c>
      <c r="O55" s="41" t="e">
        <f>O47+O54</f>
        <v>#N/A</v>
      </c>
      <c r="P55" s="41" t="e">
        <f>P47+P54</f>
        <v>#N/A</v>
      </c>
    </row>
    <row r="56" spans="1:16" s="11" customFormat="1" ht="11.45" customHeight="1">
      <c r="A56" s="6" t="s">
        <v>113</v>
      </c>
      <c r="B56" s="37"/>
      <c r="K56" s="7" t="s">
        <v>114</v>
      </c>
      <c r="L56" s="48" t="e">
        <f>(L55*L35)</f>
        <v>#N/A</v>
      </c>
      <c r="M56" s="48" t="e">
        <f>(M55*M35)</f>
        <v>#N/A</v>
      </c>
      <c r="N56" s="48" t="e">
        <f>(N55*N35)</f>
        <v>#N/A</v>
      </c>
      <c r="O56" s="48" t="e">
        <f>(O55*O35)</f>
        <v>#N/A</v>
      </c>
      <c r="P56" s="48" t="e">
        <f>(P55*P35)</f>
        <v>#N/A</v>
      </c>
    </row>
    <row r="57" spans="1:16" s="11" customFormat="1" ht="11.45" customHeight="1">
      <c r="A57" s="6" t="s">
        <v>115</v>
      </c>
      <c r="B57" s="49" t="s">
        <v>116</v>
      </c>
      <c r="K57" s="2" t="s">
        <v>117</v>
      </c>
      <c r="L57" s="85"/>
      <c r="M57" s="85"/>
      <c r="N57" s="85"/>
      <c r="O57" s="85"/>
      <c r="P57" s="85"/>
    </row>
    <row r="58" spans="1:16" s="11" customFormat="1" ht="11.45" customHeight="1">
      <c r="A58" s="6" t="s">
        <v>118</v>
      </c>
      <c r="B58" s="37"/>
      <c r="K58" s="7" t="s">
        <v>119</v>
      </c>
      <c r="L58" s="9" t="e">
        <f>L57/L56</f>
        <v>#N/A</v>
      </c>
      <c r="M58" s="9" t="e">
        <f>M57/M56</f>
        <v>#N/A</v>
      </c>
      <c r="N58" s="9" t="e">
        <f>N57/N56</f>
        <v>#N/A</v>
      </c>
      <c r="O58" s="9" t="e">
        <f>O57/O56</f>
        <v>#N/A</v>
      </c>
      <c r="P58" s="9" t="e">
        <f>P57/P56</f>
        <v>#N/A</v>
      </c>
    </row>
    <row r="59" spans="1:16" s="11" customFormat="1" ht="11.45" customHeight="1">
      <c r="A59" s="6" t="s">
        <v>120</v>
      </c>
      <c r="B59" s="37"/>
      <c r="K59" s="7" t="s">
        <v>121</v>
      </c>
      <c r="L59" s="40" t="e">
        <f>L56/L57</f>
        <v>#N/A</v>
      </c>
      <c r="M59" s="40" t="e">
        <f>M56/M57</f>
        <v>#N/A</v>
      </c>
      <c r="N59" s="40" t="e">
        <f>N56/N57</f>
        <v>#N/A</v>
      </c>
      <c r="O59" s="40" t="e">
        <f>O56/O57</f>
        <v>#N/A</v>
      </c>
      <c r="P59" s="40" t="e">
        <f>P56/P57</f>
        <v>#N/A</v>
      </c>
    </row>
    <row r="60" spans="1:16" s="33" customFormat="1" ht="9.9499999999999993" customHeight="1">
      <c r="A60" s="32"/>
      <c r="K60" s="34"/>
      <c r="L60" s="50"/>
      <c r="M60" s="50"/>
      <c r="N60" s="50"/>
      <c r="O60" s="50"/>
      <c r="P60" s="50"/>
    </row>
    <row r="61" spans="1:16" s="52" customFormat="1" ht="9.9499999999999993" customHeight="1">
      <c r="A61" s="51"/>
      <c r="K61" s="53"/>
      <c r="L61" s="54"/>
      <c r="M61" s="54"/>
      <c r="N61" s="54"/>
      <c r="O61" s="54"/>
      <c r="P61" s="54"/>
    </row>
    <row r="62" spans="1:16" s="33" customFormat="1" ht="9.9499999999999993" customHeight="1">
      <c r="A62" s="32"/>
      <c r="K62" s="34"/>
      <c r="L62" s="50"/>
      <c r="M62" s="50"/>
      <c r="N62" s="50"/>
      <c r="O62" s="50"/>
      <c r="P62" s="50"/>
    </row>
    <row r="63" spans="1:16" s="60" customFormat="1" ht="9.9499999999999993" customHeight="1">
      <c r="A63" s="10"/>
      <c r="B63" s="55" t="s">
        <v>122</v>
      </c>
      <c r="C63" s="56"/>
      <c r="D63" s="56"/>
      <c r="E63" s="56"/>
      <c r="F63" s="56"/>
      <c r="G63" s="56"/>
      <c r="H63" s="56"/>
      <c r="I63" s="56"/>
      <c r="J63" s="56"/>
      <c r="K63" s="56"/>
      <c r="L63" s="57"/>
      <c r="M63" s="58"/>
      <c r="N63" s="59"/>
      <c r="O63" s="9"/>
      <c r="P63" s="9"/>
    </row>
    <row r="64" spans="1:16" s="11" customFormat="1" ht="9.9499999999999993" customHeight="1">
      <c r="A64" s="7"/>
      <c r="B64" s="61"/>
      <c r="C64" s="10" t="s">
        <v>123</v>
      </c>
      <c r="D64" s="10" t="s">
        <v>124</v>
      </c>
      <c r="E64" s="10" t="s">
        <v>125</v>
      </c>
      <c r="F64" s="10" t="s">
        <v>126</v>
      </c>
      <c r="G64" s="10" t="s">
        <v>127</v>
      </c>
      <c r="H64" s="10" t="s">
        <v>128</v>
      </c>
      <c r="I64" s="10" t="s">
        <v>129</v>
      </c>
      <c r="J64" s="10" t="s">
        <v>130</v>
      </c>
      <c r="K64" s="10" t="s">
        <v>131</v>
      </c>
      <c r="L64" s="10" t="s">
        <v>132</v>
      </c>
      <c r="M64" s="10" t="s">
        <v>133</v>
      </c>
      <c r="N64" s="62" t="s">
        <v>134</v>
      </c>
      <c r="O64" s="9"/>
      <c r="P64" s="9"/>
    </row>
    <row r="65" spans="1:16" s="11" customFormat="1" ht="9.9499999999999993" customHeight="1">
      <c r="A65" s="7"/>
      <c r="B65" s="61">
        <v>28</v>
      </c>
      <c r="C65" s="63">
        <v>98</v>
      </c>
      <c r="D65" s="63">
        <v>98.2</v>
      </c>
      <c r="E65" s="63">
        <v>100</v>
      </c>
      <c r="F65" s="63">
        <v>99</v>
      </c>
      <c r="G65" s="63">
        <v>95.5</v>
      </c>
      <c r="H65" s="63">
        <f t="shared" ref="H65:H77" si="0">(G65+I65)/2</f>
        <v>89.5</v>
      </c>
      <c r="I65" s="63">
        <v>83.5</v>
      </c>
      <c r="J65" s="63">
        <v>99</v>
      </c>
      <c r="K65" s="63">
        <v>94.5</v>
      </c>
      <c r="L65" s="63">
        <v>89.4</v>
      </c>
      <c r="M65" s="63">
        <f t="shared" ref="M65:M77" si="1">(L65+N65)/2</f>
        <v>82.2</v>
      </c>
      <c r="N65" s="64">
        <v>75</v>
      </c>
      <c r="O65" s="9"/>
      <c r="P65" s="9"/>
    </row>
    <row r="66" spans="1:16" s="11" customFormat="1" ht="9.9499999999999993" customHeight="1">
      <c r="A66" s="7"/>
      <c r="B66" s="61">
        <v>30</v>
      </c>
      <c r="C66" s="63">
        <v>97.5</v>
      </c>
      <c r="D66" s="63">
        <v>98</v>
      </c>
      <c r="E66" s="63">
        <v>100</v>
      </c>
      <c r="F66" s="63">
        <v>98.8</v>
      </c>
      <c r="G66" s="63">
        <v>95.3</v>
      </c>
      <c r="H66" s="63">
        <f t="shared" si="0"/>
        <v>89.4</v>
      </c>
      <c r="I66" s="63">
        <v>83.5</v>
      </c>
      <c r="J66" s="63">
        <v>98.7</v>
      </c>
      <c r="K66" s="63">
        <v>94.3</v>
      </c>
      <c r="L66" s="63">
        <v>89.2</v>
      </c>
      <c r="M66" s="63">
        <f t="shared" si="1"/>
        <v>82.1</v>
      </c>
      <c r="N66" s="64">
        <v>75</v>
      </c>
      <c r="O66" s="9"/>
      <c r="P66" s="9"/>
    </row>
    <row r="67" spans="1:16" s="11" customFormat="1" ht="9.9499999999999993" customHeight="1">
      <c r="A67" s="7"/>
      <c r="B67" s="61">
        <v>32</v>
      </c>
      <c r="C67" s="63">
        <v>97.5</v>
      </c>
      <c r="D67" s="63">
        <v>97.8</v>
      </c>
      <c r="E67" s="63">
        <v>100</v>
      </c>
      <c r="F67" s="63">
        <v>98.6</v>
      </c>
      <c r="G67" s="63">
        <v>95</v>
      </c>
      <c r="H67" s="63">
        <f t="shared" si="0"/>
        <v>89.25</v>
      </c>
      <c r="I67" s="63">
        <v>83.5</v>
      </c>
      <c r="J67" s="63">
        <v>98.5</v>
      </c>
      <c r="K67" s="63">
        <v>94</v>
      </c>
      <c r="L67" s="63">
        <v>89</v>
      </c>
      <c r="M67" s="63">
        <f t="shared" si="1"/>
        <v>82</v>
      </c>
      <c r="N67" s="64">
        <v>75</v>
      </c>
      <c r="O67" s="9"/>
      <c r="P67" s="9"/>
    </row>
    <row r="68" spans="1:16" s="11" customFormat="1" ht="9.9499999999999993" customHeight="1">
      <c r="A68" s="7"/>
      <c r="B68" s="61">
        <v>34</v>
      </c>
      <c r="C68" s="63">
        <v>97.3</v>
      </c>
      <c r="D68" s="63">
        <v>97.5</v>
      </c>
      <c r="E68" s="63">
        <v>100</v>
      </c>
      <c r="F68" s="63">
        <v>98.4</v>
      </c>
      <c r="G68" s="63">
        <v>94.7</v>
      </c>
      <c r="H68" s="63">
        <f t="shared" si="0"/>
        <v>89.1</v>
      </c>
      <c r="I68" s="63">
        <v>83.5</v>
      </c>
      <c r="J68" s="63">
        <v>98.2</v>
      </c>
      <c r="K68" s="63">
        <v>93.7</v>
      </c>
      <c r="L68" s="63">
        <v>89</v>
      </c>
      <c r="M68" s="63">
        <f t="shared" si="1"/>
        <v>82</v>
      </c>
      <c r="N68" s="64">
        <v>75</v>
      </c>
      <c r="O68" s="9"/>
      <c r="P68" s="9"/>
    </row>
    <row r="69" spans="1:16" s="11" customFormat="1" ht="9.9499999999999993" customHeight="1">
      <c r="A69" s="7"/>
      <c r="B69" s="61">
        <v>36</v>
      </c>
      <c r="C69" s="63">
        <v>97</v>
      </c>
      <c r="D69" s="63">
        <v>97.25</v>
      </c>
      <c r="E69" s="63">
        <v>100</v>
      </c>
      <c r="F69" s="63">
        <v>98.2</v>
      </c>
      <c r="G69" s="63">
        <v>94.4</v>
      </c>
      <c r="H69" s="63">
        <f t="shared" si="0"/>
        <v>88.95</v>
      </c>
      <c r="I69" s="63">
        <v>83.5</v>
      </c>
      <c r="J69" s="63">
        <v>98</v>
      </c>
      <c r="K69" s="63">
        <v>93.5</v>
      </c>
      <c r="L69" s="63">
        <v>88.8</v>
      </c>
      <c r="M69" s="63">
        <f t="shared" si="1"/>
        <v>81.900000000000006</v>
      </c>
      <c r="N69" s="64">
        <v>75</v>
      </c>
      <c r="O69" s="9"/>
      <c r="P69" s="9"/>
    </row>
    <row r="70" spans="1:16" s="11" customFormat="1" ht="9.9499999999999993" customHeight="1">
      <c r="A70" s="7"/>
      <c r="B70" s="61">
        <v>38</v>
      </c>
      <c r="C70" s="63">
        <v>96.5</v>
      </c>
      <c r="D70" s="63">
        <v>97</v>
      </c>
      <c r="E70" s="63">
        <v>100</v>
      </c>
      <c r="F70" s="63">
        <v>98</v>
      </c>
      <c r="G70" s="63">
        <v>94.3</v>
      </c>
      <c r="H70" s="63">
        <f t="shared" si="0"/>
        <v>88.9</v>
      </c>
      <c r="I70" s="63">
        <v>83.5</v>
      </c>
      <c r="J70" s="63">
        <v>97.6</v>
      </c>
      <c r="K70" s="63">
        <v>93.2</v>
      </c>
      <c r="L70" s="63">
        <v>88.5</v>
      </c>
      <c r="M70" s="63">
        <f t="shared" si="1"/>
        <v>81.75</v>
      </c>
      <c r="N70" s="64">
        <v>75</v>
      </c>
      <c r="O70" s="9"/>
      <c r="P70" s="9"/>
    </row>
    <row r="71" spans="1:16" s="2" customFormat="1" ht="9.9499999999999993" customHeight="1">
      <c r="A71" s="4"/>
      <c r="B71" s="61">
        <v>40</v>
      </c>
      <c r="C71" s="63">
        <v>96</v>
      </c>
      <c r="D71" s="63">
        <v>96.5</v>
      </c>
      <c r="E71" s="63">
        <v>100</v>
      </c>
      <c r="F71" s="63">
        <v>97.7</v>
      </c>
      <c r="G71" s="63">
        <v>94</v>
      </c>
      <c r="H71" s="63">
        <f t="shared" si="0"/>
        <v>88.75</v>
      </c>
      <c r="I71" s="63">
        <v>83.5</v>
      </c>
      <c r="J71" s="63">
        <v>97.3</v>
      </c>
      <c r="K71" s="63">
        <v>93</v>
      </c>
      <c r="L71" s="63">
        <v>88</v>
      </c>
      <c r="M71" s="63">
        <f t="shared" si="1"/>
        <v>81.5</v>
      </c>
      <c r="N71" s="64">
        <v>75</v>
      </c>
      <c r="O71" s="5"/>
      <c r="P71" s="5"/>
    </row>
    <row r="72" spans="1:16" s="2" customFormat="1" ht="9.9499999999999993" customHeight="1">
      <c r="A72" s="4"/>
      <c r="B72" s="61">
        <v>42</v>
      </c>
      <c r="C72" s="63">
        <v>95.6</v>
      </c>
      <c r="D72" s="63">
        <v>96</v>
      </c>
      <c r="E72" s="63">
        <v>100</v>
      </c>
      <c r="F72" s="63">
        <v>97.3</v>
      </c>
      <c r="G72" s="63">
        <v>93.8</v>
      </c>
      <c r="H72" s="63">
        <f t="shared" si="0"/>
        <v>88.65</v>
      </c>
      <c r="I72" s="63">
        <v>83.5</v>
      </c>
      <c r="J72" s="63">
        <v>97</v>
      </c>
      <c r="K72" s="63">
        <v>92.7</v>
      </c>
      <c r="L72" s="63">
        <v>87.8</v>
      </c>
      <c r="M72" s="63">
        <f t="shared" si="1"/>
        <v>81.400000000000006</v>
      </c>
      <c r="N72" s="64">
        <v>75</v>
      </c>
      <c r="O72" s="5"/>
      <c r="P72" s="5"/>
    </row>
    <row r="73" spans="1:16" s="2" customFormat="1" ht="9.9499999999999993" customHeight="1">
      <c r="A73" s="4"/>
      <c r="B73" s="61">
        <v>44</v>
      </c>
      <c r="C73" s="63">
        <v>95.3</v>
      </c>
      <c r="D73" s="63">
        <v>95.5</v>
      </c>
      <c r="E73" s="63">
        <v>100</v>
      </c>
      <c r="F73" s="63">
        <v>97</v>
      </c>
      <c r="G73" s="63">
        <v>93.3</v>
      </c>
      <c r="H73" s="63">
        <f t="shared" si="0"/>
        <v>88.4</v>
      </c>
      <c r="I73" s="63">
        <v>83.5</v>
      </c>
      <c r="J73" s="63">
        <v>96.7</v>
      </c>
      <c r="K73" s="63">
        <v>92.5</v>
      </c>
      <c r="L73" s="63">
        <v>87.5</v>
      </c>
      <c r="M73" s="63">
        <f t="shared" si="1"/>
        <v>81.25</v>
      </c>
      <c r="N73" s="64">
        <v>75</v>
      </c>
      <c r="O73" s="5"/>
      <c r="P73" s="5"/>
    </row>
    <row r="74" spans="1:16" s="2" customFormat="1" ht="9.9499999999999993" customHeight="1">
      <c r="A74" s="4"/>
      <c r="B74" s="61">
        <v>46</v>
      </c>
      <c r="C74" s="63">
        <v>95</v>
      </c>
      <c r="D74" s="63">
        <v>95</v>
      </c>
      <c r="E74" s="63">
        <v>99</v>
      </c>
      <c r="F74" s="63">
        <v>96.5</v>
      </c>
      <c r="G74" s="63">
        <v>93</v>
      </c>
      <c r="H74" s="63">
        <f t="shared" si="0"/>
        <v>88</v>
      </c>
      <c r="I74" s="63">
        <v>83</v>
      </c>
      <c r="J74" s="63">
        <v>96.3</v>
      </c>
      <c r="K74" s="63">
        <v>92.3</v>
      </c>
      <c r="L74" s="63">
        <v>87.3</v>
      </c>
      <c r="M74" s="63">
        <f t="shared" si="1"/>
        <v>81.150000000000006</v>
      </c>
      <c r="N74" s="64">
        <v>75</v>
      </c>
      <c r="O74" s="5"/>
      <c r="P74" s="5"/>
    </row>
    <row r="75" spans="1:16" s="2" customFormat="1" ht="9.9499999999999993" customHeight="1">
      <c r="A75" s="4"/>
      <c r="B75" s="61">
        <v>48</v>
      </c>
      <c r="C75" s="63">
        <v>94.5</v>
      </c>
      <c r="D75" s="63">
        <v>94.5</v>
      </c>
      <c r="E75" s="63">
        <v>98.5</v>
      </c>
      <c r="F75" s="63">
        <v>96</v>
      </c>
      <c r="G75" s="63">
        <v>92</v>
      </c>
      <c r="H75" s="63">
        <f t="shared" si="0"/>
        <v>87.25</v>
      </c>
      <c r="I75" s="63">
        <v>82.5</v>
      </c>
      <c r="J75" s="63">
        <v>96</v>
      </c>
      <c r="K75" s="63">
        <v>92</v>
      </c>
      <c r="L75" s="63">
        <v>87</v>
      </c>
      <c r="M75" s="63">
        <f t="shared" si="1"/>
        <v>81</v>
      </c>
      <c r="N75" s="64">
        <v>75</v>
      </c>
      <c r="O75" s="5"/>
      <c r="P75" s="5"/>
    </row>
    <row r="76" spans="1:16" s="2" customFormat="1" ht="9.9499999999999993" customHeight="1">
      <c r="A76" s="4"/>
      <c r="B76" s="61">
        <v>50</v>
      </c>
      <c r="C76" s="63">
        <v>94</v>
      </c>
      <c r="D76" s="63">
        <v>94</v>
      </c>
      <c r="E76" s="63">
        <v>98</v>
      </c>
      <c r="F76" s="63">
        <v>95</v>
      </c>
      <c r="G76" s="63">
        <v>91.5</v>
      </c>
      <c r="H76" s="63">
        <f t="shared" si="0"/>
        <v>86.75</v>
      </c>
      <c r="I76" s="63">
        <v>82</v>
      </c>
      <c r="J76" s="63">
        <v>95.5</v>
      </c>
      <c r="K76" s="63">
        <v>91.5</v>
      </c>
      <c r="L76" s="63">
        <v>86.6</v>
      </c>
      <c r="M76" s="63">
        <f t="shared" si="1"/>
        <v>80.8</v>
      </c>
      <c r="N76" s="64">
        <v>75</v>
      </c>
      <c r="O76" s="5"/>
      <c r="P76" s="5"/>
    </row>
    <row r="77" spans="1:16" s="2" customFormat="1" ht="9.9499999999999993" customHeight="1">
      <c r="A77" s="4"/>
      <c r="B77" s="65">
        <v>52</v>
      </c>
      <c r="C77" s="66">
        <v>93</v>
      </c>
      <c r="D77" s="66">
        <v>93</v>
      </c>
      <c r="E77" s="66">
        <v>97</v>
      </c>
      <c r="F77" s="66">
        <v>94</v>
      </c>
      <c r="G77" s="66">
        <v>90.5</v>
      </c>
      <c r="H77" s="66">
        <f t="shared" si="0"/>
        <v>85.75</v>
      </c>
      <c r="I77" s="66">
        <v>81</v>
      </c>
      <c r="J77" s="66">
        <v>95</v>
      </c>
      <c r="K77" s="66">
        <v>91</v>
      </c>
      <c r="L77" s="66">
        <v>86</v>
      </c>
      <c r="M77" s="66">
        <f t="shared" si="1"/>
        <v>80.5</v>
      </c>
      <c r="N77" s="67">
        <v>75</v>
      </c>
      <c r="O77" s="5"/>
      <c r="P77" s="5"/>
    </row>
    <row r="78" spans="1:16" s="2" customFormat="1" ht="9.9499999999999993" customHeight="1">
      <c r="A78" s="1"/>
      <c r="K78" s="4"/>
      <c r="L78" s="5"/>
      <c r="M78" s="5"/>
      <c r="N78" s="5"/>
      <c r="O78" s="5"/>
      <c r="P78" s="5"/>
    </row>
    <row r="79" spans="1:16" s="2" customFormat="1" ht="9.9499999999999993" customHeight="1">
      <c r="A79" s="1"/>
      <c r="K79" s="4"/>
      <c r="L79" s="5"/>
      <c r="M79" s="5"/>
      <c r="N79" s="5"/>
      <c r="O79" s="5"/>
      <c r="P79" s="5"/>
    </row>
    <row r="80" spans="1:16" s="2" customFormat="1" ht="9.9499999999999993" customHeight="1">
      <c r="A80" s="1"/>
      <c r="K80" s="4"/>
      <c r="L80" s="5"/>
      <c r="M80" s="5"/>
      <c r="N80" s="5"/>
      <c r="O80" s="5"/>
      <c r="P80" s="5"/>
    </row>
    <row r="81" spans="1:16" s="2" customFormat="1" ht="9.9499999999999993" customHeight="1">
      <c r="A81" s="1"/>
      <c r="K81" s="4"/>
      <c r="L81" s="5"/>
      <c r="M81" s="5"/>
      <c r="N81" s="5"/>
      <c r="O81" s="5"/>
      <c r="P81" s="5"/>
    </row>
    <row r="82" spans="1:16" s="2" customFormat="1" ht="9.9499999999999993" customHeight="1">
      <c r="A82" s="4"/>
      <c r="B82" s="55" t="s">
        <v>135</v>
      </c>
      <c r="C82" s="56"/>
      <c r="D82" s="56"/>
      <c r="E82" s="56"/>
      <c r="F82" s="56"/>
      <c r="G82" s="56"/>
      <c r="H82" s="56"/>
      <c r="I82" s="56"/>
      <c r="J82" s="56"/>
      <c r="K82" s="57"/>
      <c r="L82" s="58"/>
      <c r="M82" s="58"/>
      <c r="N82" s="68"/>
      <c r="O82" s="5"/>
      <c r="P82" s="5"/>
    </row>
    <row r="83" spans="1:16" s="71" customFormat="1" ht="9.9499999999999993" customHeight="1">
      <c r="A83" s="69"/>
      <c r="B83" s="61"/>
      <c r="C83" s="9" t="s">
        <v>136</v>
      </c>
      <c r="D83" s="9" t="s">
        <v>136</v>
      </c>
      <c r="E83" s="9" t="s">
        <v>136</v>
      </c>
      <c r="F83" s="9" t="s">
        <v>136</v>
      </c>
      <c r="G83" s="9" t="s">
        <v>136</v>
      </c>
      <c r="H83" s="9" t="s">
        <v>136</v>
      </c>
      <c r="I83" s="9" t="s">
        <v>137</v>
      </c>
      <c r="J83" s="9" t="s">
        <v>137</v>
      </c>
      <c r="K83" s="9" t="s">
        <v>137</v>
      </c>
      <c r="L83" s="9" t="s">
        <v>137</v>
      </c>
      <c r="M83" s="9" t="s">
        <v>137</v>
      </c>
      <c r="N83" s="70" t="s">
        <v>137</v>
      </c>
      <c r="O83" s="5"/>
      <c r="P83" s="5"/>
    </row>
    <row r="84" spans="1:16" s="71" customFormat="1" ht="9.9499999999999993" customHeight="1">
      <c r="A84" s="69"/>
      <c r="B84" s="61"/>
      <c r="C84" s="9" t="s">
        <v>138</v>
      </c>
      <c r="D84" s="9" t="s">
        <v>138</v>
      </c>
      <c r="E84" s="9" t="s">
        <v>138</v>
      </c>
      <c r="F84" s="9" t="s">
        <v>139</v>
      </c>
      <c r="G84" s="9" t="s">
        <v>139</v>
      </c>
      <c r="H84" s="9" t="s">
        <v>139</v>
      </c>
      <c r="I84" s="9" t="s">
        <v>138</v>
      </c>
      <c r="J84" s="9" t="s">
        <v>138</v>
      </c>
      <c r="K84" s="9" t="s">
        <v>138</v>
      </c>
      <c r="L84" s="9" t="s">
        <v>139</v>
      </c>
      <c r="M84" s="9" t="s">
        <v>139</v>
      </c>
      <c r="N84" s="70" t="s">
        <v>139</v>
      </c>
      <c r="O84" s="5"/>
      <c r="P84" s="5"/>
    </row>
    <row r="85" spans="1:16" s="71" customFormat="1" ht="9.9499999999999993" customHeight="1">
      <c r="A85" s="69"/>
      <c r="B85" s="61"/>
      <c r="C85" s="9" t="s">
        <v>140</v>
      </c>
      <c r="D85" s="9" t="s">
        <v>141</v>
      </c>
      <c r="E85" s="9" t="s">
        <v>142</v>
      </c>
      <c r="F85" s="9" t="s">
        <v>140</v>
      </c>
      <c r="G85" s="9" t="s">
        <v>141</v>
      </c>
      <c r="H85" s="9" t="s">
        <v>142</v>
      </c>
      <c r="I85" s="9" t="s">
        <v>140</v>
      </c>
      <c r="J85" s="9" t="s">
        <v>141</v>
      </c>
      <c r="K85" s="9" t="s">
        <v>142</v>
      </c>
      <c r="L85" s="9" t="s">
        <v>140</v>
      </c>
      <c r="M85" s="9" t="s">
        <v>141</v>
      </c>
      <c r="N85" s="70" t="s">
        <v>142</v>
      </c>
      <c r="O85" s="5"/>
      <c r="P85" s="5"/>
    </row>
    <row r="86" spans="1:16" s="71" customFormat="1" ht="9.9499999999999993" customHeight="1">
      <c r="A86" s="1"/>
      <c r="B86" s="72">
        <v>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73">
        <v>0</v>
      </c>
      <c r="O86" s="5"/>
      <c r="P86" s="5"/>
    </row>
    <row r="87" spans="1:16" s="71" customFormat="1" ht="9.9499999999999993" customHeight="1">
      <c r="A87" s="1"/>
      <c r="B87" s="72">
        <v>2.5000000000000001E-3</v>
      </c>
      <c r="C87" s="18">
        <v>7</v>
      </c>
      <c r="D87" s="18">
        <v>1</v>
      </c>
      <c r="E87" s="18">
        <v>0</v>
      </c>
      <c r="F87" s="18">
        <v>18</v>
      </c>
      <c r="G87" s="18">
        <v>12</v>
      </c>
      <c r="H87" s="18">
        <v>10</v>
      </c>
      <c r="I87" s="18">
        <v>0</v>
      </c>
      <c r="J87" s="18">
        <v>0</v>
      </c>
      <c r="K87" s="18">
        <v>0</v>
      </c>
      <c r="L87" s="18">
        <v>1</v>
      </c>
      <c r="M87" s="18">
        <v>0</v>
      </c>
      <c r="N87" s="73">
        <v>0</v>
      </c>
      <c r="O87" s="5"/>
      <c r="P87" s="5"/>
    </row>
    <row r="88" spans="1:16" s="2" customFormat="1" ht="9.9499999999999993" customHeight="1">
      <c r="A88" s="1"/>
      <c r="B88" s="72">
        <v>5.0000000000000001E-3</v>
      </c>
      <c r="C88" s="18">
        <v>14</v>
      </c>
      <c r="D88" s="18">
        <v>2</v>
      </c>
      <c r="E88" s="18">
        <v>0</v>
      </c>
      <c r="F88" s="18">
        <v>37</v>
      </c>
      <c r="G88" s="18">
        <v>24</v>
      </c>
      <c r="H88" s="18">
        <v>20</v>
      </c>
      <c r="I88" s="18">
        <v>0</v>
      </c>
      <c r="J88" s="18">
        <v>0</v>
      </c>
      <c r="K88" s="18">
        <v>0</v>
      </c>
      <c r="L88" s="18">
        <v>2</v>
      </c>
      <c r="M88" s="18">
        <v>0</v>
      </c>
      <c r="N88" s="73">
        <v>0</v>
      </c>
      <c r="O88" s="5"/>
      <c r="P88" s="5"/>
    </row>
    <row r="89" spans="1:16" s="2" customFormat="1" ht="9.9499999999999993" customHeight="1">
      <c r="A89" s="1"/>
      <c r="B89" s="72">
        <v>7.4999999999999997E-3</v>
      </c>
      <c r="C89" s="18">
        <v>25</v>
      </c>
      <c r="D89" s="18">
        <v>11</v>
      </c>
      <c r="E89" s="18">
        <v>5</v>
      </c>
      <c r="F89" s="18">
        <v>44</v>
      </c>
      <c r="G89" s="18">
        <v>32</v>
      </c>
      <c r="H89" s="18">
        <v>27</v>
      </c>
      <c r="I89" s="18">
        <v>0</v>
      </c>
      <c r="J89" s="18">
        <v>0</v>
      </c>
      <c r="K89" s="18">
        <v>0</v>
      </c>
      <c r="L89" s="18">
        <v>3.5</v>
      </c>
      <c r="M89" s="18">
        <v>0</v>
      </c>
      <c r="N89" s="73">
        <v>0</v>
      </c>
      <c r="O89" s="5"/>
      <c r="P89" s="5"/>
    </row>
    <row r="90" spans="1:16" s="2" customFormat="1" ht="9.9499999999999993" customHeight="1">
      <c r="A90" s="1"/>
      <c r="B90" s="72">
        <v>0.01</v>
      </c>
      <c r="C90" s="18">
        <v>36</v>
      </c>
      <c r="D90" s="18">
        <v>20</v>
      </c>
      <c r="E90" s="18">
        <v>10</v>
      </c>
      <c r="F90" s="18">
        <v>52</v>
      </c>
      <c r="G90" s="18">
        <v>41</v>
      </c>
      <c r="H90" s="18">
        <v>34</v>
      </c>
      <c r="I90" s="18">
        <v>0</v>
      </c>
      <c r="J90" s="18">
        <v>0</v>
      </c>
      <c r="K90" s="18">
        <v>0</v>
      </c>
      <c r="L90" s="18">
        <v>5</v>
      </c>
      <c r="M90" s="18">
        <v>0</v>
      </c>
      <c r="N90" s="73">
        <v>0</v>
      </c>
      <c r="O90" s="5"/>
      <c r="P90" s="5"/>
    </row>
    <row r="91" spans="1:16" s="2" customFormat="1" ht="9.9499999999999993" customHeight="1">
      <c r="A91" s="1"/>
      <c r="B91" s="72">
        <v>1.2500000000000001E-2</v>
      </c>
      <c r="C91" s="18">
        <v>41</v>
      </c>
      <c r="D91" s="18">
        <v>26</v>
      </c>
      <c r="E91" s="18">
        <v>11.5</v>
      </c>
      <c r="F91" s="18">
        <v>55.5</v>
      </c>
      <c r="G91" s="18">
        <v>45</v>
      </c>
      <c r="H91" s="18">
        <v>38</v>
      </c>
      <c r="I91" s="18">
        <v>0</v>
      </c>
      <c r="J91" s="18">
        <v>0</v>
      </c>
      <c r="K91" s="18">
        <v>0</v>
      </c>
      <c r="L91" s="18">
        <v>6</v>
      </c>
      <c r="M91" s="18">
        <v>0</v>
      </c>
      <c r="N91" s="73">
        <v>0</v>
      </c>
      <c r="O91" s="5"/>
      <c r="P91" s="5"/>
    </row>
    <row r="92" spans="1:16" s="2" customFormat="1" ht="9.9499999999999993" customHeight="1">
      <c r="A92" s="1"/>
      <c r="B92" s="72">
        <v>1.4999999999999999E-2</v>
      </c>
      <c r="C92" s="18">
        <v>47</v>
      </c>
      <c r="D92" s="18">
        <v>32</v>
      </c>
      <c r="E92" s="18">
        <v>13</v>
      </c>
      <c r="F92" s="18">
        <v>59</v>
      </c>
      <c r="G92" s="18">
        <v>49</v>
      </c>
      <c r="H92" s="18">
        <v>42</v>
      </c>
      <c r="I92" s="18">
        <v>0</v>
      </c>
      <c r="J92" s="18">
        <v>0</v>
      </c>
      <c r="K92" s="18">
        <v>0</v>
      </c>
      <c r="L92" s="18">
        <v>7</v>
      </c>
      <c r="M92" s="18">
        <v>0</v>
      </c>
      <c r="N92" s="73">
        <v>0</v>
      </c>
      <c r="O92" s="5"/>
      <c r="P92" s="5"/>
    </row>
    <row r="93" spans="1:16" s="2" customFormat="1" ht="9.9499999999999993" customHeight="1">
      <c r="A93" s="1"/>
      <c r="B93" s="72">
        <v>1.7500000000000002E-2</v>
      </c>
      <c r="C93" s="18">
        <v>50.5</v>
      </c>
      <c r="D93" s="18">
        <v>36.5</v>
      </c>
      <c r="E93" s="18">
        <v>22</v>
      </c>
      <c r="F93" s="18">
        <v>61.5</v>
      </c>
      <c r="G93" s="18">
        <v>52</v>
      </c>
      <c r="H93" s="18">
        <v>45.5</v>
      </c>
      <c r="I93" s="18">
        <v>0</v>
      </c>
      <c r="J93" s="18">
        <v>0</v>
      </c>
      <c r="K93" s="18">
        <v>0</v>
      </c>
      <c r="L93" s="18">
        <v>8.5</v>
      </c>
      <c r="M93" s="18">
        <v>1</v>
      </c>
      <c r="N93" s="73">
        <v>0</v>
      </c>
      <c r="O93" s="5"/>
      <c r="P93" s="5"/>
    </row>
    <row r="94" spans="1:16" s="2" customFormat="1" ht="9.9499999999999993" customHeight="1">
      <c r="A94" s="1"/>
      <c r="B94" s="72">
        <v>0.02</v>
      </c>
      <c r="C94" s="18">
        <v>54</v>
      </c>
      <c r="D94" s="18">
        <v>41</v>
      </c>
      <c r="E94" s="18">
        <v>31</v>
      </c>
      <c r="F94" s="18">
        <v>64</v>
      </c>
      <c r="G94" s="18">
        <v>55</v>
      </c>
      <c r="H94" s="18">
        <v>49</v>
      </c>
      <c r="I94" s="18">
        <v>0</v>
      </c>
      <c r="J94" s="18">
        <v>0</v>
      </c>
      <c r="K94" s="18">
        <v>0</v>
      </c>
      <c r="L94" s="18">
        <v>10</v>
      </c>
      <c r="M94" s="18">
        <v>2</v>
      </c>
      <c r="N94" s="73">
        <v>0</v>
      </c>
      <c r="O94" s="5"/>
      <c r="P94" s="5"/>
    </row>
    <row r="95" spans="1:16" s="2" customFormat="1" ht="9.9499999999999993" customHeight="1">
      <c r="A95" s="1"/>
      <c r="B95" s="72">
        <v>2.2499999999999999E-2</v>
      </c>
      <c r="C95" s="18">
        <v>57</v>
      </c>
      <c r="D95" s="18">
        <v>44</v>
      </c>
      <c r="E95" s="18">
        <v>34</v>
      </c>
      <c r="F95" s="18">
        <v>65.5</v>
      </c>
      <c r="G95" s="18">
        <v>57</v>
      </c>
      <c r="H95" s="18">
        <v>51</v>
      </c>
      <c r="I95" s="18">
        <v>0</v>
      </c>
      <c r="J95" s="18">
        <v>0</v>
      </c>
      <c r="K95" s="18">
        <v>0</v>
      </c>
      <c r="L95" s="18">
        <v>11</v>
      </c>
      <c r="M95" s="18">
        <v>3</v>
      </c>
      <c r="N95" s="73">
        <v>0</v>
      </c>
      <c r="O95" s="5"/>
      <c r="P95" s="5"/>
    </row>
    <row r="96" spans="1:16" s="2" customFormat="1" ht="9.9499999999999993" customHeight="1">
      <c r="A96" s="1"/>
      <c r="B96" s="72">
        <v>2.5000000000000001E-2</v>
      </c>
      <c r="C96" s="18">
        <v>60</v>
      </c>
      <c r="D96" s="18">
        <v>47</v>
      </c>
      <c r="E96" s="18">
        <v>37</v>
      </c>
      <c r="F96" s="18">
        <v>67</v>
      </c>
      <c r="G96" s="18">
        <v>59</v>
      </c>
      <c r="H96" s="18">
        <v>53</v>
      </c>
      <c r="I96" s="18">
        <v>0</v>
      </c>
      <c r="J96" s="18">
        <v>0</v>
      </c>
      <c r="K96" s="18">
        <v>0</v>
      </c>
      <c r="L96" s="18">
        <v>12</v>
      </c>
      <c r="M96" s="18">
        <v>4</v>
      </c>
      <c r="N96" s="73">
        <v>0</v>
      </c>
      <c r="O96" s="5"/>
      <c r="P96" s="5"/>
    </row>
    <row r="97" spans="1:16" s="2" customFormat="1" ht="9.9499999999999993" customHeight="1">
      <c r="A97" s="1"/>
      <c r="B97" s="72">
        <v>2.75E-2</v>
      </c>
      <c r="C97" s="18">
        <v>62</v>
      </c>
      <c r="D97" s="18">
        <v>49.5</v>
      </c>
      <c r="E97" s="18">
        <v>40</v>
      </c>
      <c r="F97" s="18">
        <v>68</v>
      </c>
      <c r="G97" s="18">
        <v>60.5</v>
      </c>
      <c r="H97" s="18">
        <v>55</v>
      </c>
      <c r="I97" s="18">
        <v>0</v>
      </c>
      <c r="J97" s="18">
        <v>0</v>
      </c>
      <c r="K97" s="18">
        <v>0</v>
      </c>
      <c r="L97" s="18">
        <v>13.5</v>
      </c>
      <c r="M97" s="18">
        <v>5</v>
      </c>
      <c r="N97" s="73">
        <v>0.5</v>
      </c>
      <c r="O97" s="5"/>
      <c r="P97" s="5"/>
    </row>
    <row r="98" spans="1:16" s="2" customFormat="1" ht="9.9499999999999993" customHeight="1">
      <c r="A98" s="1"/>
      <c r="B98" s="72">
        <v>0.03</v>
      </c>
      <c r="C98" s="18">
        <v>64</v>
      </c>
      <c r="D98" s="18">
        <v>52</v>
      </c>
      <c r="E98" s="18">
        <v>43</v>
      </c>
      <c r="F98" s="18">
        <v>69</v>
      </c>
      <c r="G98" s="18">
        <v>62</v>
      </c>
      <c r="H98" s="18">
        <v>57</v>
      </c>
      <c r="I98" s="18">
        <v>0</v>
      </c>
      <c r="J98" s="18">
        <v>0</v>
      </c>
      <c r="K98" s="18">
        <v>0</v>
      </c>
      <c r="L98" s="18">
        <v>15</v>
      </c>
      <c r="M98" s="18">
        <v>6</v>
      </c>
      <c r="N98" s="73">
        <v>1</v>
      </c>
      <c r="O98" s="5"/>
      <c r="P98" s="5"/>
    </row>
    <row r="99" spans="1:16" s="2" customFormat="1" ht="9.9499999999999993" customHeight="1">
      <c r="A99" s="1"/>
      <c r="B99" s="72">
        <v>3.2500000000000001E-2</v>
      </c>
      <c r="C99" s="18">
        <v>65.5</v>
      </c>
      <c r="D99" s="18">
        <v>54</v>
      </c>
      <c r="E99" s="18">
        <v>45</v>
      </c>
      <c r="F99" s="18">
        <v>70</v>
      </c>
      <c r="G99" s="18">
        <v>63</v>
      </c>
      <c r="H99" s="18">
        <v>58.5</v>
      </c>
      <c r="I99" s="18">
        <v>0</v>
      </c>
      <c r="J99" s="18">
        <v>0</v>
      </c>
      <c r="K99" s="18">
        <v>0</v>
      </c>
      <c r="L99" s="18">
        <v>16</v>
      </c>
      <c r="M99" s="18">
        <v>7</v>
      </c>
      <c r="N99" s="73">
        <v>2</v>
      </c>
      <c r="O99" s="5"/>
      <c r="P99" s="5"/>
    </row>
    <row r="100" spans="1:16" s="2" customFormat="1" ht="9.9499999999999993" customHeight="1">
      <c r="A100" s="1"/>
      <c r="B100" s="72">
        <v>3.5000000000000003E-2</v>
      </c>
      <c r="C100" s="18">
        <v>67</v>
      </c>
      <c r="D100" s="18">
        <v>56</v>
      </c>
      <c r="E100" s="18">
        <v>47</v>
      </c>
      <c r="F100" s="18">
        <v>71</v>
      </c>
      <c r="G100" s="18">
        <v>64</v>
      </c>
      <c r="H100" s="18">
        <v>60</v>
      </c>
      <c r="I100" s="18">
        <v>0</v>
      </c>
      <c r="J100" s="18">
        <v>0</v>
      </c>
      <c r="K100" s="18">
        <v>0</v>
      </c>
      <c r="L100" s="18">
        <v>17</v>
      </c>
      <c r="M100" s="18">
        <v>8</v>
      </c>
      <c r="N100" s="73">
        <v>3</v>
      </c>
      <c r="O100" s="5"/>
      <c r="P100" s="5"/>
    </row>
    <row r="101" spans="1:16" s="2" customFormat="1" ht="9.9499999999999993" customHeight="1">
      <c r="A101" s="1"/>
      <c r="B101" s="72">
        <v>3.7499999999999999E-2</v>
      </c>
      <c r="C101" s="18">
        <v>68.5</v>
      </c>
      <c r="D101" s="18">
        <v>57.5</v>
      </c>
      <c r="E101" s="18">
        <v>49</v>
      </c>
      <c r="F101" s="18">
        <v>71.5</v>
      </c>
      <c r="G101" s="18">
        <v>65</v>
      </c>
      <c r="H101" s="18">
        <v>61</v>
      </c>
      <c r="I101" s="18">
        <v>0</v>
      </c>
      <c r="J101" s="18">
        <v>0</v>
      </c>
      <c r="K101" s="18">
        <v>0</v>
      </c>
      <c r="L101" s="18">
        <v>18.5</v>
      </c>
      <c r="M101" s="18">
        <v>9</v>
      </c>
      <c r="N101" s="73">
        <v>4</v>
      </c>
      <c r="O101" s="5"/>
      <c r="P101" s="5"/>
    </row>
    <row r="102" spans="1:16" s="2" customFormat="1" ht="9.9499999999999993" customHeight="1">
      <c r="A102" s="1"/>
      <c r="B102" s="72">
        <v>0.04</v>
      </c>
      <c r="C102" s="18">
        <v>70</v>
      </c>
      <c r="D102" s="18">
        <v>59</v>
      </c>
      <c r="E102" s="18">
        <v>51</v>
      </c>
      <c r="F102" s="18">
        <v>72</v>
      </c>
      <c r="G102" s="18">
        <v>66</v>
      </c>
      <c r="H102" s="18">
        <v>62</v>
      </c>
      <c r="I102" s="18">
        <v>0</v>
      </c>
      <c r="J102" s="18">
        <v>0</v>
      </c>
      <c r="K102" s="18">
        <v>0</v>
      </c>
      <c r="L102" s="18">
        <v>20</v>
      </c>
      <c r="M102" s="18">
        <v>10</v>
      </c>
      <c r="N102" s="73">
        <v>5</v>
      </c>
      <c r="O102" s="5"/>
      <c r="P102" s="5"/>
    </row>
    <row r="103" spans="1:16" s="2" customFormat="1" ht="9.9499999999999993" customHeight="1">
      <c r="A103" s="1"/>
      <c r="B103" s="72">
        <v>4.2500000000000003E-2</v>
      </c>
      <c r="C103" s="18">
        <v>71</v>
      </c>
      <c r="D103" s="18">
        <v>60.5</v>
      </c>
      <c r="E103" s="18">
        <v>52.5</v>
      </c>
      <c r="F103" s="18">
        <v>72.5</v>
      </c>
      <c r="G103" s="18">
        <v>67</v>
      </c>
      <c r="H103" s="18">
        <v>62.5</v>
      </c>
      <c r="I103" s="18">
        <v>0</v>
      </c>
      <c r="J103" s="18">
        <v>0</v>
      </c>
      <c r="K103" s="18">
        <v>0</v>
      </c>
      <c r="L103" s="18">
        <v>21</v>
      </c>
      <c r="M103" s="18">
        <v>11</v>
      </c>
      <c r="N103" s="73">
        <v>6</v>
      </c>
      <c r="O103" s="5"/>
      <c r="P103" s="5"/>
    </row>
    <row r="104" spans="1:16" s="2" customFormat="1" ht="9.9499999999999993" customHeight="1">
      <c r="A104" s="1"/>
      <c r="B104" s="72">
        <v>4.4999999999999998E-2</v>
      </c>
      <c r="C104" s="18">
        <v>72</v>
      </c>
      <c r="D104" s="18">
        <v>62</v>
      </c>
      <c r="E104" s="18">
        <v>54</v>
      </c>
      <c r="F104" s="18">
        <v>73</v>
      </c>
      <c r="G104" s="18">
        <v>68</v>
      </c>
      <c r="H104" s="18">
        <v>63</v>
      </c>
      <c r="I104" s="18">
        <v>0</v>
      </c>
      <c r="J104" s="18">
        <v>0</v>
      </c>
      <c r="K104" s="18">
        <v>0</v>
      </c>
      <c r="L104" s="18">
        <v>22</v>
      </c>
      <c r="M104" s="18">
        <v>12</v>
      </c>
      <c r="N104" s="73">
        <v>7</v>
      </c>
      <c r="O104" s="5"/>
      <c r="P104" s="5"/>
    </row>
    <row r="105" spans="1:16" s="2" customFormat="1" ht="9.9499999999999993" customHeight="1">
      <c r="A105" s="1"/>
      <c r="B105" s="72">
        <v>4.7500000000000001E-2</v>
      </c>
      <c r="C105" s="18">
        <v>73</v>
      </c>
      <c r="D105" s="18">
        <v>63.5</v>
      </c>
      <c r="E105" s="18">
        <v>55</v>
      </c>
      <c r="F105" s="18">
        <v>73.5</v>
      </c>
      <c r="G105" s="18">
        <v>68.5</v>
      </c>
      <c r="H105" s="18">
        <v>63.5</v>
      </c>
      <c r="I105" s="18">
        <v>0</v>
      </c>
      <c r="J105" s="18">
        <v>0</v>
      </c>
      <c r="K105" s="18">
        <v>0</v>
      </c>
      <c r="L105" s="18">
        <v>23.5</v>
      </c>
      <c r="M105" s="18">
        <v>13</v>
      </c>
      <c r="N105" s="73">
        <v>7.5</v>
      </c>
      <c r="O105" s="5"/>
      <c r="P105" s="5"/>
    </row>
    <row r="106" spans="1:16" s="2" customFormat="1" ht="9.9499999999999993" customHeight="1">
      <c r="A106" s="1"/>
      <c r="B106" s="72">
        <v>0.05</v>
      </c>
      <c r="C106" s="18">
        <v>74</v>
      </c>
      <c r="D106" s="18">
        <v>65</v>
      </c>
      <c r="E106" s="18">
        <v>56</v>
      </c>
      <c r="F106" s="18">
        <v>74</v>
      </c>
      <c r="G106" s="18">
        <v>69</v>
      </c>
      <c r="H106" s="18">
        <v>64</v>
      </c>
      <c r="I106" s="18">
        <v>0</v>
      </c>
      <c r="J106" s="18">
        <v>0</v>
      </c>
      <c r="K106" s="18">
        <v>0</v>
      </c>
      <c r="L106" s="18">
        <v>25</v>
      </c>
      <c r="M106" s="18">
        <v>14</v>
      </c>
      <c r="N106" s="73">
        <v>8</v>
      </c>
      <c r="O106" s="5"/>
      <c r="P106" s="5"/>
    </row>
    <row r="107" spans="1:16" s="2" customFormat="1" ht="9.9499999999999993" customHeight="1">
      <c r="A107" s="1"/>
      <c r="B107" s="72">
        <v>5.2499999999999998E-2</v>
      </c>
      <c r="C107" s="18">
        <v>74.5</v>
      </c>
      <c r="D107" s="18">
        <v>66</v>
      </c>
      <c r="E107" s="18">
        <v>57.5</v>
      </c>
      <c r="F107" s="18">
        <v>74.5</v>
      </c>
      <c r="G107" s="18">
        <v>69.5</v>
      </c>
      <c r="H107" s="18">
        <v>65</v>
      </c>
      <c r="I107" s="18">
        <v>0</v>
      </c>
      <c r="J107" s="18">
        <v>0</v>
      </c>
      <c r="K107" s="18">
        <v>0</v>
      </c>
      <c r="L107" s="18">
        <v>26</v>
      </c>
      <c r="M107" s="18">
        <v>14.5</v>
      </c>
      <c r="N107" s="73">
        <v>9</v>
      </c>
      <c r="O107" s="5"/>
      <c r="P107" s="5"/>
    </row>
    <row r="108" spans="1:16" s="2" customFormat="1" ht="9.9499999999999993" customHeight="1">
      <c r="A108" s="1"/>
      <c r="B108" s="72">
        <v>5.5E-2</v>
      </c>
      <c r="C108" s="18">
        <v>75</v>
      </c>
      <c r="D108" s="18">
        <v>67</v>
      </c>
      <c r="E108" s="18">
        <v>59</v>
      </c>
      <c r="F108" s="18">
        <v>75</v>
      </c>
      <c r="G108" s="18">
        <v>70</v>
      </c>
      <c r="H108" s="18">
        <v>66</v>
      </c>
      <c r="I108" s="18">
        <v>0</v>
      </c>
      <c r="J108" s="18">
        <v>0</v>
      </c>
      <c r="K108" s="18">
        <v>0</v>
      </c>
      <c r="L108" s="18">
        <v>27</v>
      </c>
      <c r="M108" s="18">
        <v>15</v>
      </c>
      <c r="N108" s="73">
        <v>10</v>
      </c>
      <c r="O108" s="5"/>
      <c r="P108" s="5"/>
    </row>
    <row r="109" spans="1:16" s="2" customFormat="1" ht="9.9499999999999993" customHeight="1">
      <c r="A109" s="1"/>
      <c r="B109" s="72">
        <v>5.7500000000000002E-2</v>
      </c>
      <c r="C109" s="18">
        <v>75.5</v>
      </c>
      <c r="D109" s="18">
        <v>67.5</v>
      </c>
      <c r="E109" s="18">
        <v>60</v>
      </c>
      <c r="F109" s="18">
        <v>75.5</v>
      </c>
      <c r="G109" s="18">
        <v>70.5</v>
      </c>
      <c r="H109" s="18">
        <v>66.5</v>
      </c>
      <c r="I109" s="18">
        <v>0</v>
      </c>
      <c r="J109" s="18">
        <v>0</v>
      </c>
      <c r="K109" s="18">
        <v>0</v>
      </c>
      <c r="L109" s="18">
        <v>28.5</v>
      </c>
      <c r="M109" s="18">
        <v>16</v>
      </c>
      <c r="N109" s="73">
        <v>11</v>
      </c>
      <c r="O109" s="5"/>
      <c r="P109" s="5"/>
    </row>
    <row r="110" spans="1:16" s="2" customFormat="1" ht="9.9499999999999993" customHeight="1">
      <c r="A110" s="1"/>
      <c r="B110" s="72">
        <v>0.06</v>
      </c>
      <c r="C110" s="18">
        <v>76</v>
      </c>
      <c r="D110" s="18">
        <v>68</v>
      </c>
      <c r="E110" s="18">
        <v>61</v>
      </c>
      <c r="F110" s="18">
        <v>76</v>
      </c>
      <c r="G110" s="18">
        <v>71</v>
      </c>
      <c r="H110" s="18">
        <v>67</v>
      </c>
      <c r="I110" s="18">
        <v>0</v>
      </c>
      <c r="J110" s="18">
        <v>0</v>
      </c>
      <c r="K110" s="18">
        <v>0</v>
      </c>
      <c r="L110" s="18">
        <v>30</v>
      </c>
      <c r="M110" s="18">
        <v>17</v>
      </c>
      <c r="N110" s="73">
        <v>12</v>
      </c>
      <c r="O110" s="5"/>
      <c r="P110" s="5"/>
    </row>
    <row r="111" spans="1:16" s="2" customFormat="1" ht="9.9499999999999993" customHeight="1">
      <c r="A111" s="1"/>
      <c r="B111" s="72">
        <v>6.25E-2</v>
      </c>
      <c r="C111" s="18">
        <v>76</v>
      </c>
      <c r="D111" s="18">
        <v>68</v>
      </c>
      <c r="E111" s="18">
        <v>61</v>
      </c>
      <c r="F111" s="18">
        <v>76</v>
      </c>
      <c r="G111" s="18">
        <v>71</v>
      </c>
      <c r="H111" s="18">
        <v>67</v>
      </c>
      <c r="I111" s="18">
        <v>0</v>
      </c>
      <c r="J111" s="18">
        <v>0</v>
      </c>
      <c r="K111" s="18">
        <v>0</v>
      </c>
      <c r="L111" s="18">
        <v>31</v>
      </c>
      <c r="M111" s="18">
        <v>17.5</v>
      </c>
      <c r="N111" s="73">
        <v>12.5</v>
      </c>
      <c r="O111" s="5"/>
      <c r="P111" s="5"/>
    </row>
    <row r="112" spans="1:16" s="2" customFormat="1" ht="9.9499999999999993" customHeight="1">
      <c r="A112" s="1"/>
      <c r="B112" s="72">
        <v>6.5000000000000002E-2</v>
      </c>
      <c r="C112" s="18">
        <v>76</v>
      </c>
      <c r="D112" s="18">
        <v>68</v>
      </c>
      <c r="E112" s="18">
        <v>61</v>
      </c>
      <c r="F112" s="18">
        <v>76</v>
      </c>
      <c r="G112" s="18">
        <v>71</v>
      </c>
      <c r="H112" s="18">
        <v>67</v>
      </c>
      <c r="I112" s="18">
        <v>0</v>
      </c>
      <c r="J112" s="18">
        <v>0</v>
      </c>
      <c r="K112" s="18">
        <v>0</v>
      </c>
      <c r="L112" s="18">
        <v>32</v>
      </c>
      <c r="M112" s="18">
        <v>18</v>
      </c>
      <c r="N112" s="73">
        <v>13</v>
      </c>
      <c r="O112" s="5"/>
      <c r="P112" s="5"/>
    </row>
    <row r="113" spans="1:16" s="2" customFormat="1" ht="9.9499999999999993" customHeight="1">
      <c r="A113" s="1"/>
      <c r="B113" s="72">
        <v>6.7500000000000004E-2</v>
      </c>
      <c r="C113" s="18">
        <v>76</v>
      </c>
      <c r="D113" s="18">
        <v>68</v>
      </c>
      <c r="E113" s="18">
        <v>61</v>
      </c>
      <c r="F113" s="18">
        <v>76</v>
      </c>
      <c r="G113" s="18">
        <v>71</v>
      </c>
      <c r="H113" s="18">
        <v>67</v>
      </c>
      <c r="I113" s="18">
        <v>0</v>
      </c>
      <c r="J113" s="18">
        <v>0</v>
      </c>
      <c r="K113" s="18">
        <v>0</v>
      </c>
      <c r="L113" s="18">
        <v>33</v>
      </c>
      <c r="M113" s="18">
        <v>19</v>
      </c>
      <c r="N113" s="73">
        <v>13.5</v>
      </c>
      <c r="O113" s="5"/>
      <c r="P113" s="5"/>
    </row>
    <row r="114" spans="1:16" s="2" customFormat="1" ht="9.9499999999999993" customHeight="1">
      <c r="A114" s="1"/>
      <c r="B114" s="72">
        <v>7.0000000000000007E-2</v>
      </c>
      <c r="C114" s="18">
        <v>76</v>
      </c>
      <c r="D114" s="18">
        <v>68</v>
      </c>
      <c r="E114" s="18">
        <v>61</v>
      </c>
      <c r="F114" s="18">
        <v>76</v>
      </c>
      <c r="G114" s="18">
        <v>71</v>
      </c>
      <c r="H114" s="18">
        <v>67</v>
      </c>
      <c r="I114" s="18">
        <v>0</v>
      </c>
      <c r="J114" s="18">
        <v>0</v>
      </c>
      <c r="K114" s="18">
        <v>0</v>
      </c>
      <c r="L114" s="18">
        <v>34</v>
      </c>
      <c r="M114" s="18">
        <v>20</v>
      </c>
      <c r="N114" s="73">
        <v>14</v>
      </c>
      <c r="O114" s="5"/>
      <c r="P114" s="5"/>
    </row>
    <row r="115" spans="1:16" s="2" customFormat="1" ht="9.9499999999999993" customHeight="1">
      <c r="A115" s="1"/>
      <c r="B115" s="72">
        <v>7.2499999999999995E-2</v>
      </c>
      <c r="C115" s="18">
        <v>76</v>
      </c>
      <c r="D115" s="18">
        <v>68</v>
      </c>
      <c r="E115" s="18">
        <v>61</v>
      </c>
      <c r="F115" s="18">
        <v>76</v>
      </c>
      <c r="G115" s="18">
        <v>71</v>
      </c>
      <c r="H115" s="18">
        <v>67</v>
      </c>
      <c r="I115" s="18">
        <v>0</v>
      </c>
      <c r="J115" s="18">
        <v>0</v>
      </c>
      <c r="K115" s="18">
        <v>0</v>
      </c>
      <c r="L115" s="18">
        <v>33</v>
      </c>
      <c r="M115" s="18">
        <v>20.5</v>
      </c>
      <c r="N115" s="73">
        <v>14.5</v>
      </c>
      <c r="O115" s="5"/>
      <c r="P115" s="5"/>
    </row>
    <row r="116" spans="1:16" s="2" customFormat="1" ht="9.9499999999999993" customHeight="1">
      <c r="A116" s="1"/>
      <c r="B116" s="72">
        <v>7.4999999999999997E-2</v>
      </c>
      <c r="C116" s="18">
        <v>76</v>
      </c>
      <c r="D116" s="18">
        <v>68</v>
      </c>
      <c r="E116" s="18">
        <v>61</v>
      </c>
      <c r="F116" s="18">
        <v>76</v>
      </c>
      <c r="G116" s="18">
        <v>71</v>
      </c>
      <c r="H116" s="18">
        <v>67</v>
      </c>
      <c r="I116" s="18">
        <v>0</v>
      </c>
      <c r="J116" s="18">
        <v>0</v>
      </c>
      <c r="K116" s="18">
        <v>0</v>
      </c>
      <c r="L116" s="18">
        <v>36</v>
      </c>
      <c r="M116" s="18">
        <v>21</v>
      </c>
      <c r="N116" s="73">
        <v>15</v>
      </c>
      <c r="O116" s="5"/>
      <c r="P116" s="5"/>
    </row>
    <row r="117" spans="1:16" s="2" customFormat="1" ht="9.9499999999999993" customHeight="1">
      <c r="A117" s="1"/>
      <c r="B117" s="72">
        <v>7.7499999999999999E-2</v>
      </c>
      <c r="C117" s="18">
        <v>76</v>
      </c>
      <c r="D117" s="18">
        <v>68</v>
      </c>
      <c r="E117" s="18">
        <v>61</v>
      </c>
      <c r="F117" s="18">
        <v>76</v>
      </c>
      <c r="G117" s="18">
        <v>71</v>
      </c>
      <c r="H117" s="18">
        <v>67</v>
      </c>
      <c r="I117" s="18">
        <v>0</v>
      </c>
      <c r="J117" s="18">
        <v>0</v>
      </c>
      <c r="K117" s="18">
        <v>0</v>
      </c>
      <c r="L117" s="18">
        <v>37</v>
      </c>
      <c r="M117" s="18">
        <v>21.5</v>
      </c>
      <c r="N117" s="73">
        <v>16</v>
      </c>
      <c r="O117" s="5"/>
      <c r="P117" s="5"/>
    </row>
    <row r="118" spans="1:16" s="2" customFormat="1" ht="9.9499999999999993" customHeight="1">
      <c r="A118" s="1"/>
      <c r="B118" s="72">
        <v>0.08</v>
      </c>
      <c r="C118" s="18">
        <v>76</v>
      </c>
      <c r="D118" s="18">
        <v>68</v>
      </c>
      <c r="E118" s="18">
        <v>61</v>
      </c>
      <c r="F118" s="18">
        <v>76</v>
      </c>
      <c r="G118" s="18">
        <v>71</v>
      </c>
      <c r="H118" s="18">
        <v>67</v>
      </c>
      <c r="I118" s="18">
        <v>0</v>
      </c>
      <c r="J118" s="18">
        <v>0</v>
      </c>
      <c r="K118" s="18">
        <v>0</v>
      </c>
      <c r="L118" s="18">
        <v>38</v>
      </c>
      <c r="M118" s="18">
        <v>22</v>
      </c>
      <c r="N118" s="73">
        <v>17</v>
      </c>
      <c r="O118" s="5"/>
      <c r="P118" s="5"/>
    </row>
    <row r="119" spans="1:16" s="2" customFormat="1" ht="9.9499999999999993" customHeight="1">
      <c r="A119" s="1"/>
      <c r="B119" s="72">
        <v>8.2500000000000004E-2</v>
      </c>
      <c r="C119" s="18">
        <v>76</v>
      </c>
      <c r="D119" s="18">
        <v>68</v>
      </c>
      <c r="E119" s="18">
        <v>61</v>
      </c>
      <c r="F119" s="18">
        <v>76</v>
      </c>
      <c r="G119" s="18">
        <v>71</v>
      </c>
      <c r="H119" s="18">
        <v>67</v>
      </c>
      <c r="I119" s="18">
        <v>0</v>
      </c>
      <c r="J119" s="18">
        <v>0</v>
      </c>
      <c r="K119" s="18">
        <v>0</v>
      </c>
      <c r="L119" s="18">
        <v>39</v>
      </c>
      <c r="M119" s="18">
        <v>23</v>
      </c>
      <c r="N119" s="73">
        <v>17.5</v>
      </c>
      <c r="O119" s="5"/>
      <c r="P119" s="5"/>
    </row>
    <row r="120" spans="1:16" s="2" customFormat="1" ht="9.9499999999999993" customHeight="1">
      <c r="A120" s="1"/>
      <c r="B120" s="72">
        <v>8.5000000000000006E-2</v>
      </c>
      <c r="C120" s="18">
        <v>76</v>
      </c>
      <c r="D120" s="18">
        <v>68</v>
      </c>
      <c r="E120" s="18">
        <v>61</v>
      </c>
      <c r="F120" s="18">
        <v>76</v>
      </c>
      <c r="G120" s="18">
        <v>71</v>
      </c>
      <c r="H120" s="18">
        <v>67</v>
      </c>
      <c r="I120" s="18">
        <v>0</v>
      </c>
      <c r="J120" s="18">
        <v>0</v>
      </c>
      <c r="K120" s="18">
        <v>0</v>
      </c>
      <c r="L120" s="18">
        <v>40</v>
      </c>
      <c r="M120" s="18">
        <v>24</v>
      </c>
      <c r="N120" s="73">
        <v>18</v>
      </c>
      <c r="O120" s="5"/>
      <c r="P120" s="5"/>
    </row>
    <row r="121" spans="1:16" s="2" customFormat="1" ht="9.9499999999999993" customHeight="1">
      <c r="A121" s="1"/>
      <c r="B121" s="72">
        <v>8.7499999999999994E-2</v>
      </c>
      <c r="C121" s="18">
        <v>76</v>
      </c>
      <c r="D121" s="18">
        <v>68</v>
      </c>
      <c r="E121" s="18">
        <v>61</v>
      </c>
      <c r="F121" s="18">
        <v>76</v>
      </c>
      <c r="G121" s="18">
        <v>71</v>
      </c>
      <c r="H121" s="18">
        <v>67</v>
      </c>
      <c r="I121" s="18">
        <v>0</v>
      </c>
      <c r="J121" s="18">
        <v>0</v>
      </c>
      <c r="K121" s="18">
        <v>0</v>
      </c>
      <c r="L121" s="18">
        <v>41</v>
      </c>
      <c r="M121" s="18">
        <v>24.5</v>
      </c>
      <c r="N121" s="73">
        <v>18.5</v>
      </c>
      <c r="O121" s="5"/>
      <c r="P121" s="5"/>
    </row>
    <row r="122" spans="1:16" s="2" customFormat="1" ht="9.9499999999999993" customHeight="1">
      <c r="A122" s="1"/>
      <c r="B122" s="72">
        <v>0.09</v>
      </c>
      <c r="C122" s="18">
        <v>76</v>
      </c>
      <c r="D122" s="18">
        <v>68</v>
      </c>
      <c r="E122" s="18">
        <v>61</v>
      </c>
      <c r="F122" s="18">
        <v>76</v>
      </c>
      <c r="G122" s="18">
        <v>71</v>
      </c>
      <c r="H122" s="18">
        <v>67</v>
      </c>
      <c r="I122" s="18">
        <v>0</v>
      </c>
      <c r="J122" s="18">
        <v>0</v>
      </c>
      <c r="K122" s="18">
        <v>0</v>
      </c>
      <c r="L122" s="18">
        <v>42</v>
      </c>
      <c r="M122" s="18">
        <v>25</v>
      </c>
      <c r="N122" s="73">
        <v>19</v>
      </c>
      <c r="O122" s="5"/>
      <c r="P122" s="5"/>
    </row>
    <row r="123" spans="1:16" s="2" customFormat="1" ht="9.9499999999999993" customHeight="1">
      <c r="A123" s="1"/>
      <c r="B123" s="72">
        <v>9.2499999999999999E-2</v>
      </c>
      <c r="C123" s="18">
        <v>76</v>
      </c>
      <c r="D123" s="18">
        <v>68</v>
      </c>
      <c r="E123" s="18">
        <v>61</v>
      </c>
      <c r="F123" s="18">
        <v>76</v>
      </c>
      <c r="G123" s="18">
        <v>71</v>
      </c>
      <c r="H123" s="18">
        <v>67</v>
      </c>
      <c r="I123" s="18">
        <v>0</v>
      </c>
      <c r="J123" s="18">
        <v>0</v>
      </c>
      <c r="K123" s="18">
        <v>0</v>
      </c>
      <c r="L123" s="18">
        <v>43</v>
      </c>
      <c r="M123" s="18">
        <v>25.5</v>
      </c>
      <c r="N123" s="73">
        <v>19.5</v>
      </c>
      <c r="O123" s="5"/>
      <c r="P123" s="5"/>
    </row>
    <row r="124" spans="1:16" s="2" customFormat="1" ht="9.9499999999999993" customHeight="1">
      <c r="A124" s="1"/>
      <c r="B124" s="72">
        <v>9.5000000000000001E-2</v>
      </c>
      <c r="C124" s="18">
        <v>76</v>
      </c>
      <c r="D124" s="18">
        <v>68</v>
      </c>
      <c r="E124" s="18">
        <v>61</v>
      </c>
      <c r="F124" s="18">
        <v>76</v>
      </c>
      <c r="G124" s="18">
        <v>71</v>
      </c>
      <c r="H124" s="18">
        <v>67</v>
      </c>
      <c r="I124" s="18">
        <v>5</v>
      </c>
      <c r="J124" s="18">
        <v>0</v>
      </c>
      <c r="K124" s="18">
        <v>0</v>
      </c>
      <c r="L124" s="18">
        <v>44</v>
      </c>
      <c r="M124" s="18">
        <v>26</v>
      </c>
      <c r="N124" s="73">
        <v>20</v>
      </c>
      <c r="O124" s="5"/>
      <c r="P124" s="5"/>
    </row>
    <row r="125" spans="1:16" s="2" customFormat="1" ht="9.9499999999999993" customHeight="1">
      <c r="A125" s="1"/>
      <c r="B125" s="72">
        <v>0.1</v>
      </c>
      <c r="C125" s="18">
        <v>76</v>
      </c>
      <c r="D125" s="18">
        <v>68</v>
      </c>
      <c r="E125" s="18">
        <v>61</v>
      </c>
      <c r="F125" s="18">
        <v>76</v>
      </c>
      <c r="G125" s="18">
        <v>71</v>
      </c>
      <c r="H125" s="18">
        <v>67</v>
      </c>
      <c r="I125" s="18">
        <v>10</v>
      </c>
      <c r="J125" s="18">
        <v>0</v>
      </c>
      <c r="K125" s="18">
        <v>0</v>
      </c>
      <c r="L125" s="18">
        <v>46</v>
      </c>
      <c r="M125" s="18">
        <v>28</v>
      </c>
      <c r="N125" s="73">
        <v>21</v>
      </c>
      <c r="O125" s="5"/>
      <c r="P125" s="5"/>
    </row>
    <row r="126" spans="1:16" s="2" customFormat="1" ht="9.9499999999999993" customHeight="1">
      <c r="A126" s="1"/>
      <c r="B126" s="72">
        <v>0.125</v>
      </c>
      <c r="C126" s="18">
        <v>76</v>
      </c>
      <c r="D126" s="18">
        <v>68</v>
      </c>
      <c r="E126" s="18">
        <v>61</v>
      </c>
      <c r="F126" s="18">
        <v>76</v>
      </c>
      <c r="G126" s="18">
        <v>71</v>
      </c>
      <c r="H126" s="18">
        <v>67</v>
      </c>
      <c r="I126" s="18">
        <v>10</v>
      </c>
      <c r="J126" s="18">
        <v>0</v>
      </c>
      <c r="K126" s="18">
        <v>0</v>
      </c>
      <c r="L126" s="18">
        <v>52</v>
      </c>
      <c r="M126" s="18">
        <v>34</v>
      </c>
      <c r="N126" s="73">
        <v>25.5</v>
      </c>
      <c r="O126" s="5"/>
      <c r="P126" s="5"/>
    </row>
    <row r="127" spans="1:16" s="2" customFormat="1" ht="9.9499999999999993" customHeight="1">
      <c r="A127" s="1"/>
      <c r="B127" s="72">
        <v>0.15</v>
      </c>
      <c r="C127" s="18">
        <v>76</v>
      </c>
      <c r="D127" s="18">
        <v>68</v>
      </c>
      <c r="E127" s="18">
        <v>61</v>
      </c>
      <c r="F127" s="18">
        <v>76</v>
      </c>
      <c r="G127" s="18">
        <v>71</v>
      </c>
      <c r="H127" s="18">
        <v>67</v>
      </c>
      <c r="I127" s="18">
        <v>37</v>
      </c>
      <c r="J127" s="18">
        <v>0</v>
      </c>
      <c r="K127" s="18">
        <v>0</v>
      </c>
      <c r="L127" s="18">
        <v>58</v>
      </c>
      <c r="M127" s="18">
        <v>40</v>
      </c>
      <c r="N127" s="73">
        <v>30</v>
      </c>
      <c r="O127" s="5"/>
      <c r="P127" s="5"/>
    </row>
    <row r="128" spans="1:16" s="2" customFormat="1" ht="9.9499999999999993" customHeight="1">
      <c r="A128" s="1"/>
      <c r="B128" s="72">
        <v>0.17499999999999999</v>
      </c>
      <c r="C128" s="18">
        <v>76</v>
      </c>
      <c r="D128" s="18">
        <v>68</v>
      </c>
      <c r="E128" s="18">
        <v>61</v>
      </c>
      <c r="F128" s="18">
        <v>76</v>
      </c>
      <c r="G128" s="18">
        <v>71</v>
      </c>
      <c r="H128" s="18">
        <v>67</v>
      </c>
      <c r="I128" s="18">
        <v>43</v>
      </c>
      <c r="J128" s="18">
        <v>10</v>
      </c>
      <c r="K128" s="18">
        <v>0</v>
      </c>
      <c r="L128" s="18">
        <v>60</v>
      </c>
      <c r="M128" s="18">
        <v>45</v>
      </c>
      <c r="N128" s="73">
        <v>35</v>
      </c>
      <c r="O128" s="5"/>
      <c r="P128" s="5"/>
    </row>
    <row r="129" spans="1:16" s="2" customFormat="1" ht="9.9499999999999993" customHeight="1">
      <c r="A129" s="1"/>
      <c r="B129" s="72">
        <v>0.2</v>
      </c>
      <c r="C129" s="18">
        <v>76</v>
      </c>
      <c r="D129" s="18">
        <v>68</v>
      </c>
      <c r="E129" s="18">
        <v>61</v>
      </c>
      <c r="F129" s="18">
        <v>76</v>
      </c>
      <c r="G129" s="18">
        <v>71</v>
      </c>
      <c r="H129" s="18">
        <v>67</v>
      </c>
      <c r="I129" s="18">
        <v>50</v>
      </c>
      <c r="J129" s="18">
        <v>20</v>
      </c>
      <c r="K129" s="18">
        <v>0</v>
      </c>
      <c r="L129" s="18">
        <v>63</v>
      </c>
      <c r="M129" s="18">
        <v>51</v>
      </c>
      <c r="N129" s="73">
        <v>40</v>
      </c>
      <c r="O129" s="5"/>
      <c r="P129" s="5"/>
    </row>
    <row r="130" spans="1:16" s="2" customFormat="1" ht="9.9499999999999993" customHeight="1">
      <c r="A130" s="1"/>
      <c r="B130" s="72">
        <v>0.22500000000000001</v>
      </c>
      <c r="C130" s="18">
        <v>76</v>
      </c>
      <c r="D130" s="18">
        <v>68</v>
      </c>
      <c r="E130" s="18">
        <v>61</v>
      </c>
      <c r="F130" s="18">
        <v>76</v>
      </c>
      <c r="G130" s="18">
        <v>71</v>
      </c>
      <c r="H130" s="18">
        <v>67</v>
      </c>
      <c r="I130" s="18">
        <v>54</v>
      </c>
      <c r="J130" s="18">
        <v>27</v>
      </c>
      <c r="K130" s="18">
        <v>7</v>
      </c>
      <c r="L130" s="18">
        <v>64.5</v>
      </c>
      <c r="M130" s="18">
        <v>54</v>
      </c>
      <c r="N130" s="73">
        <v>43</v>
      </c>
      <c r="O130" s="5"/>
      <c r="P130" s="5"/>
    </row>
    <row r="131" spans="1:16" s="2" customFormat="1" ht="9.9499999999999993" customHeight="1">
      <c r="A131" s="1"/>
      <c r="B131" s="72">
        <v>0.25</v>
      </c>
      <c r="C131" s="18">
        <v>76</v>
      </c>
      <c r="D131" s="18">
        <v>68</v>
      </c>
      <c r="E131" s="18">
        <v>61</v>
      </c>
      <c r="F131" s="18">
        <v>76</v>
      </c>
      <c r="G131" s="18">
        <v>71</v>
      </c>
      <c r="H131" s="18">
        <v>67</v>
      </c>
      <c r="I131" s="18">
        <v>58</v>
      </c>
      <c r="J131" s="18">
        <v>34</v>
      </c>
      <c r="K131" s="18">
        <v>14</v>
      </c>
      <c r="L131" s="18">
        <v>66</v>
      </c>
      <c r="M131" s="18">
        <v>57</v>
      </c>
      <c r="N131" s="73">
        <v>47</v>
      </c>
      <c r="O131" s="5"/>
      <c r="P131" s="5"/>
    </row>
    <row r="132" spans="1:16" s="2" customFormat="1" ht="9.9499999999999993" customHeight="1">
      <c r="A132" s="4"/>
      <c r="B132" s="72">
        <v>0.27500000000000002</v>
      </c>
      <c r="C132" s="18">
        <v>76</v>
      </c>
      <c r="D132" s="18">
        <v>68</v>
      </c>
      <c r="E132" s="18">
        <v>61</v>
      </c>
      <c r="F132" s="18">
        <v>76</v>
      </c>
      <c r="G132" s="18">
        <v>71</v>
      </c>
      <c r="H132" s="18">
        <v>67</v>
      </c>
      <c r="I132" s="18">
        <v>60</v>
      </c>
      <c r="J132" s="18">
        <v>39</v>
      </c>
      <c r="K132" s="18">
        <v>19</v>
      </c>
      <c r="L132" s="18">
        <v>67</v>
      </c>
      <c r="M132" s="18">
        <v>59</v>
      </c>
      <c r="N132" s="73">
        <v>49</v>
      </c>
      <c r="O132" s="5"/>
      <c r="P132" s="5"/>
    </row>
    <row r="133" spans="1:16" s="2" customFormat="1" ht="9.9499999999999993" customHeight="1">
      <c r="A133" s="1"/>
      <c r="B133" s="72">
        <v>0.3</v>
      </c>
      <c r="C133" s="18">
        <v>76</v>
      </c>
      <c r="D133" s="18">
        <v>68</v>
      </c>
      <c r="E133" s="18">
        <v>61</v>
      </c>
      <c r="F133" s="18">
        <v>76</v>
      </c>
      <c r="G133" s="18">
        <v>71</v>
      </c>
      <c r="H133" s="18">
        <v>67</v>
      </c>
      <c r="I133" s="18">
        <v>63</v>
      </c>
      <c r="J133" s="18">
        <v>45</v>
      </c>
      <c r="K133" s="18">
        <v>25</v>
      </c>
      <c r="L133" s="18">
        <v>68</v>
      </c>
      <c r="M133" s="18">
        <v>61</v>
      </c>
      <c r="N133" s="73">
        <v>52</v>
      </c>
      <c r="O133" s="5"/>
      <c r="P133" s="5"/>
    </row>
    <row r="134" spans="1:16" s="2" customFormat="1" ht="9.9499999999999993" customHeight="1">
      <c r="A134" s="1"/>
      <c r="B134" s="72">
        <v>0.32500000000000001</v>
      </c>
      <c r="C134" s="18">
        <v>76</v>
      </c>
      <c r="D134" s="18">
        <v>68</v>
      </c>
      <c r="E134" s="18">
        <v>61</v>
      </c>
      <c r="F134" s="18">
        <v>76</v>
      </c>
      <c r="G134" s="18">
        <v>71</v>
      </c>
      <c r="H134" s="18">
        <v>67</v>
      </c>
      <c r="I134" s="18">
        <v>65</v>
      </c>
      <c r="J134" s="18">
        <v>48</v>
      </c>
      <c r="K134" s="18">
        <v>30</v>
      </c>
      <c r="L134" s="18">
        <v>68.5</v>
      </c>
      <c r="M134" s="18">
        <v>62</v>
      </c>
      <c r="N134" s="73">
        <v>54</v>
      </c>
      <c r="O134" s="5"/>
      <c r="P134" s="5"/>
    </row>
    <row r="135" spans="1:16" s="2" customFormat="1" ht="9.9499999999999993" customHeight="1">
      <c r="A135" s="1"/>
      <c r="B135" s="72">
        <v>0.35</v>
      </c>
      <c r="C135" s="18">
        <v>76</v>
      </c>
      <c r="D135" s="18">
        <v>68</v>
      </c>
      <c r="E135" s="18">
        <v>61</v>
      </c>
      <c r="F135" s="18">
        <v>76</v>
      </c>
      <c r="G135" s="18">
        <v>71</v>
      </c>
      <c r="H135" s="18">
        <v>67</v>
      </c>
      <c r="I135" s="18">
        <v>69</v>
      </c>
      <c r="J135" s="18">
        <v>52</v>
      </c>
      <c r="K135" s="18">
        <v>35</v>
      </c>
      <c r="L135" s="18">
        <v>69</v>
      </c>
      <c r="M135" s="18">
        <v>63</v>
      </c>
      <c r="N135" s="73">
        <v>56</v>
      </c>
      <c r="O135" s="5"/>
      <c r="P135" s="5"/>
    </row>
    <row r="136" spans="1:16" s="2" customFormat="1" ht="9.9499999999999993" customHeight="1">
      <c r="A136" s="1"/>
      <c r="B136" s="72">
        <v>0.375</v>
      </c>
      <c r="C136" s="18">
        <v>76</v>
      </c>
      <c r="D136" s="18">
        <v>68</v>
      </c>
      <c r="E136" s="18">
        <v>61</v>
      </c>
      <c r="F136" s="18">
        <v>76</v>
      </c>
      <c r="G136" s="18">
        <v>71</v>
      </c>
      <c r="H136" s="18">
        <v>67</v>
      </c>
      <c r="I136" s="18">
        <v>70</v>
      </c>
      <c r="J136" s="18">
        <v>54</v>
      </c>
      <c r="K136" s="18">
        <v>38</v>
      </c>
      <c r="L136" s="18">
        <v>70</v>
      </c>
      <c r="M136" s="18">
        <v>64</v>
      </c>
      <c r="N136" s="73">
        <v>57.5</v>
      </c>
      <c r="O136" s="5"/>
      <c r="P136" s="5"/>
    </row>
    <row r="137" spans="1:16" s="2" customFormat="1" ht="9.9499999999999993" customHeight="1">
      <c r="A137" s="1"/>
      <c r="B137" s="72">
        <v>0.4</v>
      </c>
      <c r="C137" s="18">
        <v>76</v>
      </c>
      <c r="D137" s="18">
        <v>68</v>
      </c>
      <c r="E137" s="18">
        <v>61</v>
      </c>
      <c r="F137" s="18">
        <v>76</v>
      </c>
      <c r="G137" s="18">
        <v>71</v>
      </c>
      <c r="H137" s="18">
        <v>67</v>
      </c>
      <c r="I137" s="18">
        <v>71</v>
      </c>
      <c r="J137" s="18">
        <v>56</v>
      </c>
      <c r="K137" s="18">
        <v>42</v>
      </c>
      <c r="L137" s="18">
        <v>71</v>
      </c>
      <c r="M137" s="18">
        <v>65</v>
      </c>
      <c r="N137" s="73">
        <v>59</v>
      </c>
      <c r="O137" s="5"/>
      <c r="P137" s="5"/>
    </row>
    <row r="138" spans="1:16" s="2" customFormat="1" ht="9.9499999999999993" customHeight="1">
      <c r="A138" s="1"/>
      <c r="B138" s="72">
        <v>0.42499999999999999</v>
      </c>
      <c r="C138" s="18">
        <v>76</v>
      </c>
      <c r="D138" s="18">
        <v>68</v>
      </c>
      <c r="E138" s="18">
        <v>61</v>
      </c>
      <c r="F138" s="18">
        <v>76</v>
      </c>
      <c r="G138" s="18">
        <v>71</v>
      </c>
      <c r="H138" s="18">
        <v>67</v>
      </c>
      <c r="I138" s="18">
        <v>72</v>
      </c>
      <c r="J138" s="18">
        <v>58</v>
      </c>
      <c r="K138" s="18">
        <v>44.5</v>
      </c>
      <c r="L138" s="18">
        <v>71.5</v>
      </c>
      <c r="M138" s="18">
        <v>65.5</v>
      </c>
      <c r="N138" s="73">
        <v>60</v>
      </c>
      <c r="O138" s="5"/>
      <c r="P138" s="5"/>
    </row>
    <row r="139" spans="1:16" s="2" customFormat="1" ht="9.9499999999999993" customHeight="1">
      <c r="A139" s="1"/>
      <c r="B139" s="72">
        <v>0.45</v>
      </c>
      <c r="C139" s="18">
        <v>76</v>
      </c>
      <c r="D139" s="18">
        <v>68</v>
      </c>
      <c r="E139" s="18">
        <v>61</v>
      </c>
      <c r="F139" s="18">
        <v>76</v>
      </c>
      <c r="G139" s="18">
        <v>71</v>
      </c>
      <c r="H139" s="18">
        <v>67</v>
      </c>
      <c r="I139" s="18">
        <v>73</v>
      </c>
      <c r="J139" s="18">
        <v>60</v>
      </c>
      <c r="K139" s="18">
        <v>47</v>
      </c>
      <c r="L139" s="18">
        <v>72</v>
      </c>
      <c r="M139" s="18">
        <v>66</v>
      </c>
      <c r="N139" s="73">
        <v>61</v>
      </c>
      <c r="O139" s="5"/>
      <c r="P139" s="5"/>
    </row>
    <row r="140" spans="1:16" s="2" customFormat="1" ht="9.9499999999999993" customHeight="1">
      <c r="A140" s="1"/>
      <c r="B140" s="72">
        <v>0.47499999999999998</v>
      </c>
      <c r="C140" s="18">
        <v>76</v>
      </c>
      <c r="D140" s="18">
        <v>68</v>
      </c>
      <c r="E140" s="18">
        <v>61</v>
      </c>
      <c r="F140" s="18">
        <v>76</v>
      </c>
      <c r="G140" s="18">
        <v>71</v>
      </c>
      <c r="H140" s="18">
        <v>67</v>
      </c>
      <c r="I140" s="18">
        <v>74</v>
      </c>
      <c r="J140" s="18">
        <v>61</v>
      </c>
      <c r="K140" s="18">
        <v>49</v>
      </c>
      <c r="L140" s="18">
        <v>72.5</v>
      </c>
      <c r="M140" s="18">
        <v>66.5</v>
      </c>
      <c r="N140" s="73">
        <v>61.5</v>
      </c>
      <c r="O140" s="5"/>
      <c r="P140" s="5"/>
    </row>
    <row r="141" spans="1:16" s="2" customFormat="1" ht="9.9499999999999993" customHeight="1">
      <c r="A141" s="1"/>
      <c r="B141" s="72">
        <v>0.5</v>
      </c>
      <c r="C141" s="18">
        <v>76</v>
      </c>
      <c r="D141" s="18">
        <v>68</v>
      </c>
      <c r="E141" s="18">
        <v>61</v>
      </c>
      <c r="F141" s="18">
        <v>76</v>
      </c>
      <c r="G141" s="18">
        <v>71</v>
      </c>
      <c r="H141" s="18">
        <v>67</v>
      </c>
      <c r="I141" s="18">
        <v>75</v>
      </c>
      <c r="J141" s="18">
        <v>62</v>
      </c>
      <c r="K141" s="18">
        <v>51</v>
      </c>
      <c r="L141" s="18">
        <v>73</v>
      </c>
      <c r="M141" s="18">
        <v>67</v>
      </c>
      <c r="N141" s="73">
        <v>62</v>
      </c>
      <c r="O141" s="5"/>
      <c r="P141" s="5"/>
    </row>
    <row r="142" spans="1:16" s="2" customFormat="1" ht="9.9499999999999993" customHeight="1">
      <c r="A142" s="1"/>
      <c r="B142" s="72">
        <v>0.52500000000000002</v>
      </c>
      <c r="C142" s="18">
        <v>76</v>
      </c>
      <c r="D142" s="18">
        <v>68</v>
      </c>
      <c r="E142" s="18">
        <v>61</v>
      </c>
      <c r="F142" s="18">
        <v>76</v>
      </c>
      <c r="G142" s="18">
        <v>71</v>
      </c>
      <c r="H142" s="18">
        <v>67</v>
      </c>
      <c r="I142" s="18">
        <v>76</v>
      </c>
      <c r="J142" s="18">
        <v>63</v>
      </c>
      <c r="K142" s="18">
        <v>52.5</v>
      </c>
      <c r="L142" s="18">
        <v>73.5</v>
      </c>
      <c r="M142" s="18">
        <v>67.5</v>
      </c>
      <c r="N142" s="73">
        <v>62.5</v>
      </c>
      <c r="O142" s="5"/>
      <c r="P142" s="5"/>
    </row>
    <row r="143" spans="1:16" s="2" customFormat="1" ht="9.9499999999999993" customHeight="1">
      <c r="A143" s="1"/>
      <c r="B143" s="72">
        <v>0.55000000000000004</v>
      </c>
      <c r="C143" s="18">
        <v>76</v>
      </c>
      <c r="D143" s="18">
        <v>68</v>
      </c>
      <c r="E143" s="18">
        <v>61</v>
      </c>
      <c r="F143" s="18">
        <v>76</v>
      </c>
      <c r="G143" s="18">
        <v>71</v>
      </c>
      <c r="H143" s="18">
        <v>67</v>
      </c>
      <c r="I143" s="18">
        <v>77</v>
      </c>
      <c r="J143" s="18">
        <v>64</v>
      </c>
      <c r="K143" s="18">
        <v>54</v>
      </c>
      <c r="L143" s="18">
        <v>74</v>
      </c>
      <c r="M143" s="18">
        <v>68</v>
      </c>
      <c r="N143" s="73">
        <v>63</v>
      </c>
      <c r="O143" s="5"/>
      <c r="P143" s="5"/>
    </row>
    <row r="144" spans="1:16" s="2" customFormat="1" ht="9.9499999999999993" customHeight="1">
      <c r="A144" s="1"/>
      <c r="B144" s="72">
        <v>0.57499999999999996</v>
      </c>
      <c r="C144" s="18">
        <v>76</v>
      </c>
      <c r="D144" s="18">
        <v>68</v>
      </c>
      <c r="E144" s="18">
        <v>61</v>
      </c>
      <c r="F144" s="18">
        <v>76</v>
      </c>
      <c r="G144" s="18">
        <v>71</v>
      </c>
      <c r="H144" s="18">
        <v>67</v>
      </c>
      <c r="I144" s="18">
        <v>77</v>
      </c>
      <c r="J144" s="18">
        <v>64</v>
      </c>
      <c r="K144" s="18">
        <v>54</v>
      </c>
      <c r="L144" s="18">
        <v>74</v>
      </c>
      <c r="M144" s="18">
        <v>68</v>
      </c>
      <c r="N144" s="73">
        <v>63</v>
      </c>
      <c r="O144" s="5"/>
      <c r="P144" s="5"/>
    </row>
    <row r="145" spans="1:16" s="2" customFormat="1" ht="9.9499999999999993" customHeight="1">
      <c r="A145" s="1"/>
      <c r="B145" s="72">
        <v>0.6</v>
      </c>
      <c r="C145" s="18">
        <v>76</v>
      </c>
      <c r="D145" s="18">
        <v>68</v>
      </c>
      <c r="E145" s="18">
        <v>61</v>
      </c>
      <c r="F145" s="18">
        <v>76</v>
      </c>
      <c r="G145" s="18">
        <v>71</v>
      </c>
      <c r="H145" s="18">
        <v>67</v>
      </c>
      <c r="I145" s="18">
        <v>77</v>
      </c>
      <c r="J145" s="18">
        <v>64</v>
      </c>
      <c r="K145" s="18">
        <v>54</v>
      </c>
      <c r="L145" s="18">
        <v>74</v>
      </c>
      <c r="M145" s="18">
        <v>68</v>
      </c>
      <c r="N145" s="73">
        <v>63</v>
      </c>
      <c r="O145" s="5"/>
      <c r="P145" s="5"/>
    </row>
    <row r="146" spans="1:16" s="2" customFormat="1" ht="9.9499999999999993" customHeight="1">
      <c r="A146" s="1"/>
      <c r="B146" s="72">
        <v>0.65</v>
      </c>
      <c r="C146" s="18">
        <v>76</v>
      </c>
      <c r="D146" s="18">
        <v>68</v>
      </c>
      <c r="E146" s="18">
        <v>61</v>
      </c>
      <c r="F146" s="18">
        <v>76</v>
      </c>
      <c r="G146" s="18">
        <v>71</v>
      </c>
      <c r="H146" s="18">
        <v>67</v>
      </c>
      <c r="I146" s="18">
        <v>77</v>
      </c>
      <c r="J146" s="18">
        <v>64</v>
      </c>
      <c r="K146" s="18">
        <v>54</v>
      </c>
      <c r="L146" s="18">
        <v>74</v>
      </c>
      <c r="M146" s="18">
        <v>68</v>
      </c>
      <c r="N146" s="73">
        <v>63</v>
      </c>
      <c r="O146" s="5"/>
      <c r="P146" s="5"/>
    </row>
    <row r="147" spans="1:16" s="2" customFormat="1" ht="9.9499999999999993" customHeight="1">
      <c r="A147" s="1"/>
      <c r="B147" s="72">
        <v>0.7</v>
      </c>
      <c r="C147" s="18">
        <v>76</v>
      </c>
      <c r="D147" s="18">
        <v>68</v>
      </c>
      <c r="E147" s="18">
        <v>61</v>
      </c>
      <c r="F147" s="18">
        <v>76</v>
      </c>
      <c r="G147" s="18">
        <v>71</v>
      </c>
      <c r="H147" s="18">
        <v>67</v>
      </c>
      <c r="I147" s="18">
        <v>77</v>
      </c>
      <c r="J147" s="18">
        <v>64</v>
      </c>
      <c r="K147" s="18">
        <v>54</v>
      </c>
      <c r="L147" s="18">
        <v>74</v>
      </c>
      <c r="M147" s="18">
        <v>68</v>
      </c>
      <c r="N147" s="73">
        <v>63</v>
      </c>
      <c r="O147" s="5"/>
      <c r="P147" s="5"/>
    </row>
    <row r="148" spans="1:16" s="33" customFormat="1" ht="9.9499999999999993" customHeight="1">
      <c r="A148" s="32"/>
      <c r="B148" s="72">
        <v>0.75</v>
      </c>
      <c r="C148" s="18">
        <v>76</v>
      </c>
      <c r="D148" s="18">
        <v>68</v>
      </c>
      <c r="E148" s="18">
        <v>61</v>
      </c>
      <c r="F148" s="18">
        <v>76</v>
      </c>
      <c r="G148" s="18">
        <v>71</v>
      </c>
      <c r="H148" s="18">
        <v>67</v>
      </c>
      <c r="I148" s="18">
        <v>77</v>
      </c>
      <c r="J148" s="18">
        <v>64</v>
      </c>
      <c r="K148" s="18">
        <v>54</v>
      </c>
      <c r="L148" s="18">
        <v>74</v>
      </c>
      <c r="M148" s="18">
        <v>68</v>
      </c>
      <c r="N148" s="73">
        <v>63</v>
      </c>
      <c r="O148" s="50"/>
      <c r="P148" s="50"/>
    </row>
    <row r="149" spans="1:16" s="33" customFormat="1" ht="9.9499999999999993" customHeight="1">
      <c r="A149" s="32"/>
      <c r="B149" s="72">
        <v>0.8</v>
      </c>
      <c r="C149" s="18">
        <v>76</v>
      </c>
      <c r="D149" s="18">
        <v>68</v>
      </c>
      <c r="E149" s="18">
        <v>61</v>
      </c>
      <c r="F149" s="18">
        <v>76</v>
      </c>
      <c r="G149" s="18">
        <v>71</v>
      </c>
      <c r="H149" s="18">
        <v>67</v>
      </c>
      <c r="I149" s="18">
        <v>77</v>
      </c>
      <c r="J149" s="18">
        <v>64</v>
      </c>
      <c r="K149" s="18">
        <v>54</v>
      </c>
      <c r="L149" s="18">
        <v>74</v>
      </c>
      <c r="M149" s="18">
        <v>68</v>
      </c>
      <c r="N149" s="73">
        <v>63</v>
      </c>
      <c r="O149" s="50"/>
      <c r="P149" s="50"/>
    </row>
    <row r="150" spans="1:16" s="33" customFormat="1" ht="9.9499999999999993" customHeight="1">
      <c r="A150" s="32"/>
      <c r="B150" s="72">
        <v>0.9</v>
      </c>
      <c r="C150" s="18">
        <v>76</v>
      </c>
      <c r="D150" s="18">
        <v>68</v>
      </c>
      <c r="E150" s="18">
        <v>61</v>
      </c>
      <c r="F150" s="18">
        <v>76</v>
      </c>
      <c r="G150" s="18">
        <v>71</v>
      </c>
      <c r="H150" s="18">
        <v>67</v>
      </c>
      <c r="I150" s="18">
        <v>77</v>
      </c>
      <c r="J150" s="18">
        <v>64</v>
      </c>
      <c r="K150" s="18">
        <v>54</v>
      </c>
      <c r="L150" s="18">
        <v>74</v>
      </c>
      <c r="M150" s="18">
        <v>68</v>
      </c>
      <c r="N150" s="73">
        <v>63</v>
      </c>
      <c r="O150" s="50"/>
      <c r="P150" s="50"/>
    </row>
    <row r="151" spans="1:16" s="33" customFormat="1" ht="9.9499999999999993" customHeight="1">
      <c r="A151" s="32"/>
      <c r="B151" s="74">
        <v>0.99</v>
      </c>
      <c r="C151" s="75">
        <v>76</v>
      </c>
      <c r="D151" s="75">
        <v>68</v>
      </c>
      <c r="E151" s="75">
        <v>61</v>
      </c>
      <c r="F151" s="75">
        <v>76</v>
      </c>
      <c r="G151" s="75">
        <v>71</v>
      </c>
      <c r="H151" s="75">
        <v>67</v>
      </c>
      <c r="I151" s="75">
        <v>77</v>
      </c>
      <c r="J151" s="75">
        <v>64</v>
      </c>
      <c r="K151" s="75">
        <v>54</v>
      </c>
      <c r="L151" s="75">
        <v>74</v>
      </c>
      <c r="M151" s="75">
        <v>68</v>
      </c>
      <c r="N151" s="76">
        <v>63</v>
      </c>
      <c r="O151" s="50"/>
      <c r="P151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Haglund, Bruce (bhaglund@uidaho.edu)</dc:creator>
  <cp:lastModifiedBy>Haglund, Bruce (bhaglund@uidaho.edu)</cp:lastModifiedBy>
  <dcterms:created xsi:type="dcterms:W3CDTF">2020-01-30T22:20:44Z</dcterms:created>
  <dcterms:modified xsi:type="dcterms:W3CDTF">2020-01-30T22:32:42Z</dcterms:modified>
</cp:coreProperties>
</file>