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rt1206\Downloads\"/>
    </mc:Choice>
  </mc:AlternateContent>
  <xr:revisionPtr revIDLastSave="0" documentId="13_ncr:1_{5002A6D4-B542-49F8-AC23-FA47C63F93C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E7" i="2" s="1"/>
  <c r="C6" i="2"/>
  <c r="E6" i="2" s="1"/>
  <c r="C5" i="2"/>
  <c r="D5" i="2" s="1"/>
  <c r="E5" i="2" s="1"/>
  <c r="C4" i="2"/>
  <c r="E4" i="2" s="1"/>
  <c r="G5" i="2"/>
  <c r="G7" i="2"/>
  <c r="G4" i="2"/>
  <c r="K3" i="1"/>
  <c r="K4" i="1"/>
  <c r="K5" i="1"/>
  <c r="K6" i="1"/>
  <c r="K9" i="1"/>
  <c r="K10" i="1"/>
  <c r="J3" i="1"/>
  <c r="J4" i="1"/>
  <c r="J5" i="1"/>
  <c r="J6" i="1"/>
  <c r="J7" i="1"/>
  <c r="K7" i="1" s="1"/>
  <c r="J8" i="1"/>
  <c r="K8" i="1" s="1"/>
  <c r="J9" i="1"/>
  <c r="J10" i="1"/>
  <c r="J2" i="1"/>
  <c r="K2" i="1" s="1"/>
  <c r="G6" i="2" s="1"/>
  <c r="H7" i="2" l="1"/>
  <c r="H6" i="2"/>
  <c r="H5" i="2"/>
  <c r="H4" i="2"/>
  <c r="H9" i="2" l="1"/>
  <c r="H10" i="2" s="1"/>
</calcChain>
</file>

<file path=xl/sharedStrings.xml><?xml version="1.0" encoding="utf-8"?>
<sst xmlns="http://schemas.openxmlformats.org/spreadsheetml/2006/main" count="46" uniqueCount="39">
  <si>
    <t>Insulation Material</t>
  </si>
  <si>
    <t xml:space="preserve">Fiberglass Batt </t>
  </si>
  <si>
    <t>Cellulose</t>
  </si>
  <si>
    <t>Open Cell Spray Foam</t>
  </si>
  <si>
    <t>Thermal Conductivity
[W/mK]</t>
  </si>
  <si>
    <t>Reference</t>
  </si>
  <si>
    <t>EE 
[MJ/kg]</t>
  </si>
  <si>
    <t>(kg) required to provide a thermal resistance of 1 
[m2.K/W]</t>
  </si>
  <si>
    <t>Glass wool</t>
  </si>
  <si>
    <t>Expanded Polystyrene (EPS)</t>
  </si>
  <si>
    <t>Extruded Polystyrene (XPS) </t>
  </si>
  <si>
    <t>Su et al. (2016)</t>
  </si>
  <si>
    <t xml:space="preserve"> Schiavoni et al. (2016)</t>
  </si>
  <si>
    <t>Exterior Wall</t>
  </si>
  <si>
    <t>Crawlspace Ceiling</t>
  </si>
  <si>
    <t>Attic</t>
  </si>
  <si>
    <t>Continuous Insulation</t>
  </si>
  <si>
    <t>Thickness in Inches</t>
  </si>
  <si>
    <t>Surface Area</t>
  </si>
  <si>
    <t>Cubic Feet Used</t>
  </si>
  <si>
    <t>Closed Cell Spray Foam</t>
  </si>
  <si>
    <t>GWP
[kg CO2 eq]/Kg</t>
  </si>
  <si>
    <t>Wood Fiber (for cavity)</t>
  </si>
  <si>
    <t>Wood Fiber Board (Sheathing)</t>
  </si>
  <si>
    <t>GWP/m3</t>
  </si>
  <si>
    <t>GWP [kg CO2 eq]/ft3</t>
  </si>
  <si>
    <t>Density (kg/m3)</t>
  </si>
  <si>
    <t>Density (lbs/ft3</t>
  </si>
  <si>
    <t>GWP per f3</t>
  </si>
  <si>
    <t>GWP total material (Kg CO2e)</t>
  </si>
  <si>
    <t>Total Kg CO2e</t>
  </si>
  <si>
    <t>Total in Metric Tons of CO2e</t>
  </si>
  <si>
    <t>GWP of insulation calculator</t>
  </si>
  <si>
    <t>R-value per Inch</t>
  </si>
  <si>
    <t>R-Value Used in Inches</t>
  </si>
  <si>
    <t>Filll in/choose from list</t>
  </si>
  <si>
    <t>Do Not Change</t>
  </si>
  <si>
    <t>Insulation Type*</t>
  </si>
  <si>
    <t>*For Polyiso insulation, you may use EPS as a replament from the Insulation Type list. While different, these two materials are close enough for this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</si>
</sst>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Aptos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3" borderId="2" applyNumberFormat="0" applyAlignment="0" applyProtection="0"/>
    <xf numFmtId="0" fontId="4" fillId="4" borderId="3" applyNumberFormat="0" applyAlignment="0" applyProtection="0"/>
    <xf numFmtId="0" fontId="5" fillId="4" borderId="2" applyNumberFormat="0" applyAlignment="0" applyProtection="0"/>
    <xf numFmtId="0" fontId="2" fillId="5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/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2" fontId="0" fillId="0" borderId="0" xfId="0" applyNumberFormat="1"/>
    <xf numFmtId="2" fontId="0" fillId="0" borderId="1" xfId="0" applyNumberFormat="1" applyBorder="1"/>
    <xf numFmtId="2" fontId="0" fillId="2" borderId="1" xfId="0" applyNumberFormat="1" applyFill="1" applyBorder="1"/>
    <xf numFmtId="0" fontId="3" fillId="3" borderId="2" xfId="1"/>
    <xf numFmtId="0" fontId="4" fillId="4" borderId="3" xfId="2"/>
    <xf numFmtId="43" fontId="4" fillId="4" borderId="3" xfId="2" applyNumberFormat="1"/>
    <xf numFmtId="0" fontId="0" fillId="0" borderId="0" xfId="0" applyAlignment="1">
      <alignment horizontal="right"/>
    </xf>
    <xf numFmtId="0" fontId="5" fillId="4" borderId="2" xfId="3"/>
    <xf numFmtId="0" fontId="6" fillId="0" borderId="0" xfId="0" applyFont="1"/>
    <xf numFmtId="0" fontId="2" fillId="5" borderId="0" xfId="4"/>
    <xf numFmtId="164" fontId="4" fillId="4" borderId="3" xfId="2" applyNumberFormat="1"/>
    <xf numFmtId="2" fontId="4" fillId="4" borderId="3" xfId="2" applyNumberFormat="1"/>
  </cellXfs>
  <cellStyles count="5">
    <cellStyle name="20% - Accent1" xfId="4" builtinId="30"/>
    <cellStyle name="Calculation" xfId="3" builtinId="22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D14" sqref="D14"/>
    </sheetView>
  </sheetViews>
  <sheetFormatPr defaultRowHeight="14.4" x14ac:dyDescent="0.3"/>
  <cols>
    <col min="1" max="1" width="28.33203125" bestFit="1" customWidth="1"/>
    <col min="3" max="3" width="14.44140625" customWidth="1"/>
    <col min="4" max="4" width="20.77734375" customWidth="1"/>
    <col min="5" max="5" width="14.44140625" customWidth="1"/>
    <col min="6" max="6" width="14.33203125" customWidth="1"/>
    <col min="7" max="7" width="32.21875" style="3" customWidth="1"/>
  </cols>
  <sheetData>
    <row r="1" spans="1:11" ht="57.6" x14ac:dyDescent="0.3">
      <c r="A1" t="s">
        <v>0</v>
      </c>
      <c r="B1" s="2" t="s">
        <v>33</v>
      </c>
      <c r="C1" s="2" t="s">
        <v>4</v>
      </c>
      <c r="D1" s="2" t="s">
        <v>7</v>
      </c>
      <c r="E1" s="2" t="s">
        <v>6</v>
      </c>
      <c r="F1" s="2" t="s">
        <v>21</v>
      </c>
      <c r="G1" s="4" t="s">
        <v>5</v>
      </c>
      <c r="H1" s="2" t="s">
        <v>27</v>
      </c>
      <c r="I1" s="2" t="s">
        <v>26</v>
      </c>
      <c r="J1" s="2" t="s">
        <v>24</v>
      </c>
      <c r="K1" s="2" t="s">
        <v>25</v>
      </c>
    </row>
    <row r="2" spans="1:11" ht="15.6" x14ac:dyDescent="0.3">
      <c r="A2" s="1" t="s">
        <v>1</v>
      </c>
      <c r="B2">
        <v>3.64</v>
      </c>
      <c r="C2">
        <v>0.04</v>
      </c>
      <c r="D2">
        <v>0.8</v>
      </c>
      <c r="E2">
        <v>134.16999999999999</v>
      </c>
      <c r="F2" s="17">
        <v>1.5</v>
      </c>
      <c r="G2" s="6" t="s">
        <v>12</v>
      </c>
      <c r="H2">
        <v>0.936419</v>
      </c>
      <c r="I2">
        <v>15</v>
      </c>
      <c r="J2">
        <f>I2*F2</f>
        <v>22.5</v>
      </c>
      <c r="K2">
        <f>J2/35.315</f>
        <v>0.63712303553730709</v>
      </c>
    </row>
    <row r="3" spans="1:11" ht="15.6" x14ac:dyDescent="0.3">
      <c r="A3" s="11" t="s">
        <v>8</v>
      </c>
      <c r="B3" s="12">
        <v>3</v>
      </c>
      <c r="C3" s="13">
        <v>0.05</v>
      </c>
      <c r="D3" s="12">
        <v>8</v>
      </c>
      <c r="E3" s="12">
        <v>229.02</v>
      </c>
      <c r="F3" s="18">
        <v>1.2362500000000001</v>
      </c>
      <c r="G3" s="14" t="s">
        <v>11</v>
      </c>
      <c r="H3" s="15">
        <v>2.81</v>
      </c>
      <c r="I3" s="15">
        <v>45.01</v>
      </c>
      <c r="J3">
        <f t="shared" ref="J3:J10" si="0">I3*F3</f>
        <v>55.643612500000003</v>
      </c>
      <c r="K3">
        <f t="shared" ref="K3:K10" si="1">J3/35.315</f>
        <v>1.5756367690782955</v>
      </c>
    </row>
    <row r="4" spans="1:11" ht="15.6" x14ac:dyDescent="0.3">
      <c r="A4" s="7" t="s">
        <v>10</v>
      </c>
      <c r="B4" s="8">
        <v>5</v>
      </c>
      <c r="C4" s="9">
        <v>3.5000000000000003E-2</v>
      </c>
      <c r="D4" s="8">
        <v>1.75</v>
      </c>
      <c r="E4" s="8">
        <v>127.31</v>
      </c>
      <c r="F4" s="19">
        <v>7.55</v>
      </c>
      <c r="G4" s="10" t="s">
        <v>12</v>
      </c>
      <c r="H4" s="16">
        <v>1.56</v>
      </c>
      <c r="I4" s="16">
        <v>24.988</v>
      </c>
      <c r="J4">
        <f t="shared" si="0"/>
        <v>188.65940000000001</v>
      </c>
      <c r="K4">
        <f t="shared" si="1"/>
        <v>5.3421888715843133</v>
      </c>
    </row>
    <row r="5" spans="1:11" ht="15.6" x14ac:dyDescent="0.3">
      <c r="A5" s="7" t="s">
        <v>9</v>
      </c>
      <c r="B5" s="8">
        <v>4.7</v>
      </c>
      <c r="C5" s="9">
        <v>0.04</v>
      </c>
      <c r="D5" s="8">
        <v>0.8</v>
      </c>
      <c r="E5" s="8">
        <v>127.31</v>
      </c>
      <c r="F5" s="19">
        <v>6.3125</v>
      </c>
      <c r="G5" s="10" t="s">
        <v>12</v>
      </c>
      <c r="H5" s="16">
        <v>2.25</v>
      </c>
      <c r="I5" s="16">
        <v>36.04</v>
      </c>
      <c r="J5">
        <f t="shared" si="0"/>
        <v>227.5025</v>
      </c>
      <c r="K5">
        <f t="shared" si="1"/>
        <v>6.4420925952144987</v>
      </c>
    </row>
    <row r="6" spans="1:11" ht="15.6" x14ac:dyDescent="0.3">
      <c r="A6" s="1" t="s">
        <v>2</v>
      </c>
      <c r="B6">
        <v>3.56</v>
      </c>
      <c r="C6" s="5">
        <v>3.9E-2</v>
      </c>
      <c r="D6">
        <v>2.34</v>
      </c>
      <c r="E6">
        <v>19.39</v>
      </c>
      <c r="F6" s="17">
        <v>-1.03</v>
      </c>
      <c r="G6" s="6" t="s">
        <v>12</v>
      </c>
      <c r="H6">
        <v>3.43</v>
      </c>
      <c r="I6" s="15">
        <v>54.94</v>
      </c>
      <c r="J6">
        <f t="shared" si="0"/>
        <v>-56.588200000000001</v>
      </c>
      <c r="K6">
        <f t="shared" si="1"/>
        <v>-1.6023842559818775</v>
      </c>
    </row>
    <row r="7" spans="1:11" ht="15.6" x14ac:dyDescent="0.3">
      <c r="A7" s="1" t="s">
        <v>22</v>
      </c>
      <c r="B7">
        <v>3.7</v>
      </c>
      <c r="C7" s="5">
        <v>3.5999999999999997E-2</v>
      </c>
      <c r="D7">
        <v>1.65</v>
      </c>
      <c r="F7" s="17">
        <v>-1</v>
      </c>
      <c r="H7">
        <v>3.74</v>
      </c>
      <c r="I7" s="15">
        <v>59.91</v>
      </c>
      <c r="J7">
        <f t="shared" si="0"/>
        <v>-59.91</v>
      </c>
      <c r="K7">
        <f t="shared" si="1"/>
        <v>-1.6964462692906697</v>
      </c>
    </row>
    <row r="8" spans="1:11" ht="31.2" x14ac:dyDescent="0.3">
      <c r="A8" s="1" t="s">
        <v>23</v>
      </c>
      <c r="B8">
        <v>3.8</v>
      </c>
      <c r="C8" s="5">
        <v>3.6999999999999998E-2</v>
      </c>
      <c r="F8">
        <v>-1.25</v>
      </c>
      <c r="H8">
        <v>6.87</v>
      </c>
      <c r="I8" s="15">
        <v>110.05</v>
      </c>
      <c r="J8">
        <f t="shared" si="0"/>
        <v>-137.5625</v>
      </c>
      <c r="K8">
        <f t="shared" si="1"/>
        <v>-3.8952994478267029</v>
      </c>
    </row>
    <row r="9" spans="1:11" ht="15.45" customHeight="1" x14ac:dyDescent="0.3">
      <c r="A9" s="1" t="s">
        <v>3</v>
      </c>
      <c r="B9">
        <v>4</v>
      </c>
      <c r="F9">
        <v>5.9</v>
      </c>
      <c r="H9">
        <v>0.5</v>
      </c>
      <c r="I9" s="15">
        <v>8.01</v>
      </c>
      <c r="J9">
        <f t="shared" si="0"/>
        <v>47.259</v>
      </c>
      <c r="K9">
        <f t="shared" si="1"/>
        <v>1.3382132238425599</v>
      </c>
    </row>
    <row r="10" spans="1:11" ht="15.6" x14ac:dyDescent="0.3">
      <c r="A10" s="1" t="s">
        <v>20</v>
      </c>
      <c r="B10">
        <v>6.6</v>
      </c>
      <c r="F10">
        <v>5.9</v>
      </c>
      <c r="H10">
        <v>1.75</v>
      </c>
      <c r="I10" s="15">
        <v>28.03</v>
      </c>
      <c r="J10">
        <f t="shared" si="0"/>
        <v>165.37700000000001</v>
      </c>
      <c r="K10">
        <f t="shared" si="1"/>
        <v>4.6829109443579222</v>
      </c>
    </row>
    <row r="13" spans="1:11" x14ac:dyDescent="0.3">
      <c r="A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501E-6396-4C07-88CD-36023D87D685}">
  <dimension ref="A1:H19"/>
  <sheetViews>
    <sheetView tabSelected="1" workbookViewId="0">
      <selection activeCell="C11" sqref="C11"/>
    </sheetView>
  </sheetViews>
  <sheetFormatPr defaultRowHeight="14.4" x14ac:dyDescent="0.3"/>
  <cols>
    <col min="1" max="1" width="33.6640625" customWidth="1"/>
    <col min="2" max="2" width="19.6640625" bestFit="1" customWidth="1"/>
    <col min="3" max="3" width="16.44140625" bestFit="1" customWidth="1"/>
    <col min="4" max="4" width="11.33203125" bestFit="1" customWidth="1"/>
    <col min="5" max="5" width="14.109375" bestFit="1" customWidth="1"/>
    <col min="6" max="6" width="23.33203125" bestFit="1" customWidth="1"/>
    <col min="7" max="7" width="16.44140625" customWidth="1"/>
    <col min="8" max="8" width="25.21875" bestFit="1" customWidth="1"/>
  </cols>
  <sheetData>
    <row r="1" spans="1:8" ht="28.8" x14ac:dyDescent="0.55000000000000004">
      <c r="A1" s="25" t="s">
        <v>32</v>
      </c>
      <c r="B1" s="25"/>
    </row>
    <row r="3" spans="1:8" x14ac:dyDescent="0.3">
      <c r="A3" s="26"/>
      <c r="B3" s="26" t="s">
        <v>34</v>
      </c>
      <c r="C3" s="26" t="s">
        <v>17</v>
      </c>
      <c r="D3" s="26" t="s">
        <v>18</v>
      </c>
      <c r="E3" s="26" t="s">
        <v>19</v>
      </c>
      <c r="F3" s="26" t="s">
        <v>37</v>
      </c>
      <c r="G3" s="26" t="s">
        <v>28</v>
      </c>
      <c r="H3" s="26" t="s">
        <v>29</v>
      </c>
    </row>
    <row r="4" spans="1:8" x14ac:dyDescent="0.3">
      <c r="A4" s="26" t="s">
        <v>13</v>
      </c>
      <c r="B4" s="20">
        <v>1</v>
      </c>
      <c r="C4" s="28">
        <f>B4/(VLOOKUP(F4,DATA!A2:B10,2,FALSE))</f>
        <v>0.15151515151515152</v>
      </c>
      <c r="D4" s="21">
        <v>2448</v>
      </c>
      <c r="E4" s="28">
        <f>(C4/12)*D4</f>
        <v>30.90909090909091</v>
      </c>
      <c r="F4" s="20" t="s">
        <v>20</v>
      </c>
      <c r="G4" s="27">
        <f>VLOOKUP(F4,DATA!$A$2:$K$10,11,FALSE)</f>
        <v>4.6829109443579222</v>
      </c>
      <c r="H4" s="22">
        <f>G4*E4</f>
        <v>144.74452009833578</v>
      </c>
    </row>
    <row r="5" spans="1:8" x14ac:dyDescent="0.3">
      <c r="A5" s="26" t="s">
        <v>16</v>
      </c>
      <c r="B5" s="20">
        <v>1</v>
      </c>
      <c r="C5" s="28">
        <f>B5/(VLOOKUP(F5,DATA!A2:B10,2,FALSE))</f>
        <v>0.15151515151515152</v>
      </c>
      <c r="D5" s="21">
        <f>IF(C5&gt;0,2448,0)</f>
        <v>2448</v>
      </c>
      <c r="E5" s="28">
        <f t="shared" ref="E5:E7" si="0">(C5/12)*D5</f>
        <v>30.90909090909091</v>
      </c>
      <c r="F5" s="20" t="s">
        <v>20</v>
      </c>
      <c r="G5" s="27">
        <f>VLOOKUP(F5,DATA!$A$2:$K$10,11,FALSE)</f>
        <v>4.6829109443579222</v>
      </c>
      <c r="H5" s="22">
        <f t="shared" ref="H5:H7" si="1">G5*E5</f>
        <v>144.74452009833578</v>
      </c>
    </row>
    <row r="6" spans="1:8" x14ac:dyDescent="0.3">
      <c r="A6" s="26" t="s">
        <v>14</v>
      </c>
      <c r="B6" s="20">
        <v>1</v>
      </c>
      <c r="C6" s="28">
        <f>B6/(VLOOKUP(F6,DATA!A2:B10,2,FALSE))</f>
        <v>0.15151515151515152</v>
      </c>
      <c r="D6" s="21">
        <v>1140</v>
      </c>
      <c r="E6" s="28">
        <f t="shared" si="0"/>
        <v>14.393939393939394</v>
      </c>
      <c r="F6" s="20" t="s">
        <v>20</v>
      </c>
      <c r="G6" s="27">
        <f>VLOOKUP(F6,DATA!$A$2:$K$10,11,FALSE)</f>
        <v>4.6829109443579222</v>
      </c>
      <c r="H6" s="22">
        <f t="shared" si="1"/>
        <v>67.405536320303426</v>
      </c>
    </row>
    <row r="7" spans="1:8" x14ac:dyDescent="0.3">
      <c r="A7" s="26" t="s">
        <v>15</v>
      </c>
      <c r="B7" s="20">
        <v>1</v>
      </c>
      <c r="C7" s="28">
        <f>B7/(VLOOKUP(F7,DATA!A2:B10,2,FALSE))</f>
        <v>0.15151515151515152</v>
      </c>
      <c r="D7" s="21">
        <v>1140</v>
      </c>
      <c r="E7" s="28">
        <f t="shared" si="0"/>
        <v>14.393939393939394</v>
      </c>
      <c r="F7" s="20" t="s">
        <v>20</v>
      </c>
      <c r="G7" s="27">
        <f>VLOOKUP(F7,DATA!$A$2:$K$10,11,FALSE)</f>
        <v>4.6829109443579222</v>
      </c>
      <c r="H7" s="22">
        <f t="shared" si="1"/>
        <v>67.405536320303426</v>
      </c>
    </row>
    <row r="9" spans="1:8" x14ac:dyDescent="0.3">
      <c r="G9" s="3" t="s">
        <v>30</v>
      </c>
      <c r="H9" s="22">
        <f>SUM(H4:H7)</f>
        <v>424.30011283727845</v>
      </c>
    </row>
    <row r="10" spans="1:8" x14ac:dyDescent="0.3">
      <c r="F10" s="23" t="s">
        <v>31</v>
      </c>
      <c r="G10" s="23"/>
      <c r="H10" s="22">
        <f>H9/1000</f>
        <v>0.42430011283727842</v>
      </c>
    </row>
    <row r="12" spans="1:8" x14ac:dyDescent="0.3">
      <c r="A12" s="20"/>
      <c r="B12" t="s">
        <v>35</v>
      </c>
    </row>
    <row r="13" spans="1:8" x14ac:dyDescent="0.3">
      <c r="A13" s="24"/>
      <c r="B13" t="s">
        <v>36</v>
      </c>
    </row>
    <row r="15" spans="1:8" x14ac:dyDescent="0.3">
      <c r="A15" t="s">
        <v>38</v>
      </c>
    </row>
    <row r="19" spans="1:1" x14ac:dyDescent="0.3">
      <c r="A19">
        <v>21.4</v>
      </c>
    </row>
  </sheetData>
  <mergeCells count="1">
    <mergeCell ref="F10:G10"/>
  </mergeCells>
  <phoneticPr fontId="7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ADD07-8138-4EBA-BBAB-2E36993D326E}">
          <x14:formula1>
            <xm:f>DATA!$A$2:$A$10</xm:f>
          </x14:formula1>
          <xm:sqref>F4:F7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Nazari, Farnaz (fnazari@uidaho.edu)</dc:creator>
  <cp:lastModifiedBy>Martinez, Facundo (fmartinez@uidaho.edu)</cp:lastModifiedBy>
  <dcterms:created xsi:type="dcterms:W3CDTF">2015-06-05T18:17:20Z</dcterms:created>
  <dcterms:modified xsi:type="dcterms:W3CDTF">2024-03-14T20:23:37Z</dcterms:modified>
</cp:coreProperties>
</file>